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Schools" sheetId="2" state="visible" r:id="rId4"/>
    <sheet name="Senators" sheetId="3" state="visible" r:id="rId5"/>
    <sheet name="Whip Count v3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<sst xmlns="http://schemas.openxmlformats.org/spreadsheetml/2006/main" count="1342" uniqueCount="417">
  <si>
    <t xml:space="preserve">PCSA Path to 60 - v3 FULL EVIDENCE (June 9, 2026). v1 (P4-only) and v2 (letters-only) preserved as separate files.</t>
  </si>
  <si>
    <t xml:space="preserve">TIERS: T1 Support = formal letters to Senate Commerce: ACC (5/31), Big 12 (5/31), American (6/3), Sun Belt (6/9; letter</t>
  </si>
  <si>
    <t xml:space="preserve">addressed by name to the 18 senators of its footprint states).</t>
  </si>
  <si>
    <t xml:space="preserve">T2 Support = May 15 pre-introduction letter signed by 26 of 32 D1 conference commissioners (The Athletic; only named</t>
  </si>
  <si>
    <t xml:space="preserve">non-signers are SEC and B1G - individual G5 signatures NOT independently verified, treat as probable) + Pac-12 testimony.</t>
  </si>
  <si>
    <t xml:space="preserve">Institutional overrides: Nebraska (5/27), UTEP (6/2), LSU (6/1 - SEC school bucking Sankey).</t>
  </si>
  <si>
    <t xml:space="preserve">Source: Senate Commerce WTAS release 6/2/2026 + Statements-of-Support compilation PDF (26 pp), commerce.senate.gov.</t>
  </si>
  <si>
    <t xml:space="preserve">Revenue/conference affiliation: last completed reporting year (athletics-map institutions v6.3, The Whole D1 tab). Methods note:</t>
  </si>
  <si>
    <t xml:space="preserve">positions as of June 2026; money and membership as of the last completed reporting year. July 2026 realignment not reflected.</t>
  </si>
  <si>
    <t xml:space="preserve">CATEGORIES are NET-based (v3.1): cut at +/-$100M net documented pressure. The threshold sits in a natural gap in the</t>
  </si>
  <si>
    <t xml:space="preserve">distribution (AR at -150M vs IA at -62M), so the defection tail is robust to choices between -65M and -150M.</t>
  </si>
  <si>
    <t xml:space="preserve">ADDED 6/10: DW-NOMINATE dim1/dim2 (Voteview S119, Kyle pull). Cook PVI 2025 state values via Wikipedia mirror,</t>
  </si>
  <si>
    <t xml:space="preserve">VALIDATED by recomputation from official 2020/2024 returns: 48/50 exact at 70/30 recency weighting; PA &amp; VA off by</t>
  </si>
  <si>
    <t xml:space="preserve">&lt;0.6pt rounding. Trump 2024 margin = two-party margin computed from official state returns (Wikipedia tabulation of certified results).</t>
  </si>
  <si>
    <t xml:space="preserve">ADDED 6/10 (2): Commerce Committee roster (15R-13D; commerce.senate.gov) - markup is the early test: 4 of the D top-target</t>
  </si>
  <si>
    <t xml:space="preserve">pool sit on Commerce (Schatz, Markey, Rosen, Lujan, Hickenlooper) and 3 of the R defection tail (Blackburn, Young, Wicker).</t>
  </si>
  <si>
    <t xml:space="preserve">SAFE Act S.2932 (9/29/25): Cantwell sponsor + Booker, Blumenthal only cosponsors (congress.gov). The athlete-rights residue</t>
  </si>
  <si>
    <t xml:space="preserve">flag = Booker &amp; Blumenthal (SAFE authors who did NOT migrate to PCSA). Murphy opposition is via public statements, not SAFE.</t>
  </si>
  <si>
    <t xml:space="preserve">School</t>
  </si>
  <si>
    <t xml:space="preserve">State</t>
  </si>
  <si>
    <t xml:space="preserve">Conf</t>
  </si>
  <si>
    <t xml:space="preserve">Tier</t>
  </si>
  <si>
    <t xml:space="preserve">Total athletics rev ($)</t>
  </si>
  <si>
    <t xml:space="preserve">Sector</t>
  </si>
  <si>
    <t xml:space="preserve">Evidence</t>
  </si>
  <si>
    <t xml:space="preserve">The University of Alabama</t>
  </si>
  <si>
    <t xml:space="preserve">AL</t>
  </si>
  <si>
    <t xml:space="preserve">SEC</t>
  </si>
  <si>
    <t xml:space="preserve">Oppose</t>
  </si>
  <si>
    <t xml:space="preserve">public</t>
  </si>
  <si>
    <t xml:space="preserve">Joint SEC/B1G statement 6/2, oppose as written</t>
  </si>
  <si>
    <t xml:space="preserve">Auburn University</t>
  </si>
  <si>
    <t xml:space="preserve">University of Alabama at Birmingham</t>
  </si>
  <si>
    <t xml:space="preserve">AAC</t>
  </si>
  <si>
    <t xml:space="preserve">T1-Support</t>
  </si>
  <si>
    <t xml:space="preserve">Formal post-introduction letter to Senate Commerce (ACC 5/31, Big 12 5/31, American 6/3, Sun Belt 6/9)</t>
  </si>
  <si>
    <t xml:space="preserve">Troy University</t>
  </si>
  <si>
    <t xml:space="preserve">Sun Belt</t>
  </si>
  <si>
    <t xml:space="preserve">University of South Alabama</t>
  </si>
  <si>
    <t xml:space="preserve">Jacksonville State University</t>
  </si>
  <si>
    <t xml:space="preserve">CUSA</t>
  </si>
  <si>
    <t xml:space="preserve">T2-Support</t>
  </si>
  <si>
    <t xml:space="preserve">May 15 letter: 26 of 32 D1 commissioners, enthusiastic support (The Athletic); Pac-12 also Gould testimony 6/3</t>
  </si>
  <si>
    <t xml:space="preserve">University of Arkansas</t>
  </si>
  <si>
    <t xml:space="preserve">AR</t>
  </si>
  <si>
    <t xml:space="preserve">Arkansas State University</t>
  </si>
  <si>
    <t xml:space="preserve">Arizona State University Campus Immersion</t>
  </si>
  <si>
    <t xml:space="preserve">AZ</t>
  </si>
  <si>
    <t xml:space="preserve">Big 12</t>
  </si>
  <si>
    <t xml:space="preserve">University of Arizona</t>
  </si>
  <si>
    <t xml:space="preserve">University of Southern California</t>
  </si>
  <si>
    <t xml:space="preserve">CA</t>
  </si>
  <si>
    <t xml:space="preserve">B1G</t>
  </si>
  <si>
    <t xml:space="preserve">private</t>
  </si>
  <si>
    <t xml:space="preserve">University of California-Los Angeles</t>
  </si>
  <si>
    <t xml:space="preserve">Stanford University</t>
  </si>
  <si>
    <t xml:space="preserve">ACC</t>
  </si>
  <si>
    <t xml:space="preserve">University of California-Berkeley</t>
  </si>
  <si>
    <t xml:space="preserve">San Diego State University</t>
  </si>
  <si>
    <t xml:space="preserve">MWC</t>
  </si>
  <si>
    <t xml:space="preserve">California State University-Fresno</t>
  </si>
  <si>
    <t xml:space="preserve">San Jose State University</t>
  </si>
  <si>
    <t xml:space="preserve">University of Colorado Boulder</t>
  </si>
  <si>
    <t xml:space="preserve">CO</t>
  </si>
  <si>
    <t xml:space="preserve">Colorado State University-Fort Collins</t>
  </si>
  <si>
    <t xml:space="preserve">University of Connecticut</t>
  </si>
  <si>
    <t xml:space="preserve">CT</t>
  </si>
  <si>
    <t xml:space="preserve">University of Florida</t>
  </si>
  <si>
    <t xml:space="preserve">FL</t>
  </si>
  <si>
    <t xml:space="preserve">University of Miami</t>
  </si>
  <si>
    <t xml:space="preserve">Florida State University</t>
  </si>
  <si>
    <t xml:space="preserve">University of Central Florida</t>
  </si>
  <si>
    <t xml:space="preserve">University of South Florida</t>
  </si>
  <si>
    <t xml:space="preserve">Florida Atlantic University</t>
  </si>
  <si>
    <t xml:space="preserve">Florida International University</t>
  </si>
  <si>
    <t xml:space="preserve">University of Georgia</t>
  </si>
  <si>
    <t xml:space="preserve">GA</t>
  </si>
  <si>
    <t xml:space="preserve">Georgia Institute of Technology-Main Campus</t>
  </si>
  <si>
    <t xml:space="preserve">Georgia Southern University</t>
  </si>
  <si>
    <t xml:space="preserve">Georgia State University</t>
  </si>
  <si>
    <t xml:space="preserve">Kennesaw State University</t>
  </si>
  <si>
    <t xml:space="preserve">University of Hawaii at Manoa</t>
  </si>
  <si>
    <t xml:space="preserve">HI</t>
  </si>
  <si>
    <t xml:space="preserve">University of Iowa</t>
  </si>
  <si>
    <t xml:space="preserve">IA</t>
  </si>
  <si>
    <t xml:space="preserve">Iowa State University</t>
  </si>
  <si>
    <t xml:space="preserve">Boise State University</t>
  </si>
  <si>
    <t xml:space="preserve">ID</t>
  </si>
  <si>
    <t xml:space="preserve">University of Illinois Urbana-Champaign</t>
  </si>
  <si>
    <t xml:space="preserve">IL</t>
  </si>
  <si>
    <t xml:space="preserve">Northwestern University</t>
  </si>
  <si>
    <t xml:space="preserve">Northern Illinois University</t>
  </si>
  <si>
    <t xml:space="preserve">MAC</t>
  </si>
  <si>
    <t xml:space="preserve">Indiana University-Bloomington</t>
  </si>
  <si>
    <t xml:space="preserve">IN</t>
  </si>
  <si>
    <t xml:space="preserve">Purdue University-Main Campus</t>
  </si>
  <si>
    <t xml:space="preserve">Ball State University</t>
  </si>
  <si>
    <t xml:space="preserve">University of Kansas</t>
  </si>
  <si>
    <t xml:space="preserve">KS</t>
  </si>
  <si>
    <t xml:space="preserve">Kansas State University</t>
  </si>
  <si>
    <t xml:space="preserve">Wichita State University</t>
  </si>
  <si>
    <t xml:space="preserve">University of Kentucky</t>
  </si>
  <si>
    <t xml:space="preserve">KY</t>
  </si>
  <si>
    <t xml:space="preserve">University of Louisville</t>
  </si>
  <si>
    <t xml:space="preserve">Western Kentucky University</t>
  </si>
  <si>
    <t xml:space="preserve">Louisiana State University and Agricultural &amp; Mechanical College</t>
  </si>
  <si>
    <t xml:space="preserve">LA</t>
  </si>
  <si>
    <t xml:space="preserve">Institutional letter to Senate 6/1, bucking SEC position (Last Word On Sports)</t>
  </si>
  <si>
    <t xml:space="preserve">Tulane University of Louisiana</t>
  </si>
  <si>
    <t xml:space="preserve">University of Louisiana at Lafayette</t>
  </si>
  <si>
    <t xml:space="preserve">University of Louisiana at Monroe</t>
  </si>
  <si>
    <t xml:space="preserve">Louisiana Tech University</t>
  </si>
  <si>
    <t xml:space="preserve">Boston College</t>
  </si>
  <si>
    <t xml:space="preserve">MA</t>
  </si>
  <si>
    <t xml:space="preserve">University of Maryland-College Park</t>
  </si>
  <si>
    <t xml:space="preserve">MD</t>
  </si>
  <si>
    <t xml:space="preserve">United States Naval Academy</t>
  </si>
  <si>
    <t xml:space="preserve">University of Michigan-Ann Arbor</t>
  </si>
  <si>
    <t xml:space="preserve">MI</t>
  </si>
  <si>
    <t xml:space="preserve">Michigan State University</t>
  </si>
  <si>
    <t xml:space="preserve">Western Michigan University</t>
  </si>
  <si>
    <t xml:space="preserve">Eastern Michigan University</t>
  </si>
  <si>
    <t xml:space="preserve">Central Michigan University</t>
  </si>
  <si>
    <t xml:space="preserve">University of Minnesota-Twin Cities</t>
  </si>
  <si>
    <t xml:space="preserve">MN</t>
  </si>
  <si>
    <t xml:space="preserve">University of Missouri-Columbia</t>
  </si>
  <si>
    <t xml:space="preserve">MO</t>
  </si>
  <si>
    <t xml:space="preserve">University of Mississippi</t>
  </si>
  <si>
    <t xml:space="preserve">MS</t>
  </si>
  <si>
    <t xml:space="preserve">Mississippi State University</t>
  </si>
  <si>
    <t xml:space="preserve">University of Southern Mississippi</t>
  </si>
  <si>
    <t xml:space="preserve">Duke University</t>
  </si>
  <si>
    <t xml:space="preserve">NC</t>
  </si>
  <si>
    <t xml:space="preserve">University of North Carolina at Chapel Hill</t>
  </si>
  <si>
    <t xml:space="preserve">North Carolina State University at Raleigh</t>
  </si>
  <si>
    <t xml:space="preserve">Wake Forest University</t>
  </si>
  <si>
    <t xml:space="preserve">East Carolina University</t>
  </si>
  <si>
    <t xml:space="preserve">University of North Carolina at Charlotte</t>
  </si>
  <si>
    <t xml:space="preserve">Appalachian State University</t>
  </si>
  <si>
    <t xml:space="preserve">University of Nebraska-Lincoln</t>
  </si>
  <si>
    <t xml:space="preserve">NE</t>
  </si>
  <si>
    <t xml:space="preserve">Institutional letter, Pres. Gold 5/27 (overrides B1G)</t>
  </si>
  <si>
    <t xml:space="preserve">Rutgers University-New Brunswick</t>
  </si>
  <si>
    <t xml:space="preserve">NJ</t>
  </si>
  <si>
    <t xml:space="preserve">University of New Mexico-Main Campus</t>
  </si>
  <si>
    <t xml:space="preserve">NM</t>
  </si>
  <si>
    <t xml:space="preserve">New Mexico State University-Main Campus</t>
  </si>
  <si>
    <t xml:space="preserve">University of Nevada-Las Vegas</t>
  </si>
  <si>
    <t xml:space="preserve">NV</t>
  </si>
  <si>
    <t xml:space="preserve">University of Nevada-Reno</t>
  </si>
  <si>
    <t xml:space="preserve">Syracuse University</t>
  </si>
  <si>
    <t xml:space="preserve">NY</t>
  </si>
  <si>
    <t xml:space="preserve">University at Buffalo</t>
  </si>
  <si>
    <t xml:space="preserve">Ohio State University-Main Campus</t>
  </si>
  <si>
    <t xml:space="preserve">OH</t>
  </si>
  <si>
    <t xml:space="preserve">University of Cincinnati-Main Campus</t>
  </si>
  <si>
    <t xml:space="preserve">Miami University-Oxford</t>
  </si>
  <si>
    <t xml:space="preserve">Ohio University-Main Campus</t>
  </si>
  <si>
    <t xml:space="preserve">Bowling Green State University-Main Campus</t>
  </si>
  <si>
    <t xml:space="preserve">University of Akron Main Campus</t>
  </si>
  <si>
    <t xml:space="preserve">Kent State University at Kent</t>
  </si>
  <si>
    <t xml:space="preserve">University of Toledo</t>
  </si>
  <si>
    <t xml:space="preserve">University of Oklahoma-Norman Campus</t>
  </si>
  <si>
    <t xml:space="preserve">OK</t>
  </si>
  <si>
    <t xml:space="preserve">Oklahoma State University-Main Campus</t>
  </si>
  <si>
    <t xml:space="preserve">University of Tulsa</t>
  </si>
  <si>
    <t xml:space="preserve">University of Oregon</t>
  </si>
  <si>
    <t xml:space="preserve">OR</t>
  </si>
  <si>
    <t xml:space="preserve">Oregon State University</t>
  </si>
  <si>
    <t xml:space="preserve">Pac-12</t>
  </si>
  <si>
    <t xml:space="preserve">Pennsylvania State University-Main Campus</t>
  </si>
  <si>
    <t xml:space="preserve">PA</t>
  </si>
  <si>
    <t xml:space="preserve">University of Pittsburgh-Pittsburgh Campus</t>
  </si>
  <si>
    <t xml:space="preserve">Temple University</t>
  </si>
  <si>
    <t xml:space="preserve">University of South Carolina-Columbia</t>
  </si>
  <si>
    <t xml:space="preserve">SC</t>
  </si>
  <si>
    <t xml:space="preserve">Clemson University</t>
  </si>
  <si>
    <t xml:space="preserve">Coastal Carolina University</t>
  </si>
  <si>
    <t xml:space="preserve">The University of Tennessee-Knoxville</t>
  </si>
  <si>
    <t xml:space="preserve">TN</t>
  </si>
  <si>
    <t xml:space="preserve">Vanderbilt University</t>
  </si>
  <si>
    <t xml:space="preserve">University of Memphis</t>
  </si>
  <si>
    <t xml:space="preserve">Middle Tennessee State University</t>
  </si>
  <si>
    <t xml:space="preserve">The University of Texas at Austin</t>
  </si>
  <si>
    <t xml:space="preserve">TX</t>
  </si>
  <si>
    <t xml:space="preserve">Texas A&amp;M University-College Station</t>
  </si>
  <si>
    <t xml:space="preserve">Texas Christian University</t>
  </si>
  <si>
    <t xml:space="preserve">Southern Methodist University</t>
  </si>
  <si>
    <t xml:space="preserve">Texas Tech University</t>
  </si>
  <si>
    <t xml:space="preserve">Baylor University</t>
  </si>
  <si>
    <t xml:space="preserve">University of Houston</t>
  </si>
  <si>
    <t xml:space="preserve">Rice University</t>
  </si>
  <si>
    <t xml:space="preserve">University of North Texas</t>
  </si>
  <si>
    <t xml:space="preserve">The University of Texas at San Antonio</t>
  </si>
  <si>
    <t xml:space="preserve">Texas State University</t>
  </si>
  <si>
    <t xml:space="preserve">The University of Texas at El Paso</t>
  </si>
  <si>
    <t xml:space="preserve">Institutional letter, Pres. Wilson 6/2</t>
  </si>
  <si>
    <t xml:space="preserve">Sam Houston State University</t>
  </si>
  <si>
    <t xml:space="preserve">Brigham Young University</t>
  </si>
  <si>
    <t xml:space="preserve">UT</t>
  </si>
  <si>
    <t xml:space="preserve">University of Utah</t>
  </si>
  <si>
    <t xml:space="preserve">Utah State University</t>
  </si>
  <si>
    <t xml:space="preserve">Virginia Polytechnic Institute and State University</t>
  </si>
  <si>
    <t xml:space="preserve">VA</t>
  </si>
  <si>
    <t xml:space="preserve">University of Virginia-Main Campus</t>
  </si>
  <si>
    <t xml:space="preserve">James Madison University</t>
  </si>
  <si>
    <t xml:space="preserve">Old Dominion University</t>
  </si>
  <si>
    <t xml:space="preserve">Liberty University</t>
  </si>
  <si>
    <t xml:space="preserve">University of Washington-Seattle Campus</t>
  </si>
  <si>
    <t xml:space="preserve">WA</t>
  </si>
  <si>
    <t xml:space="preserve">Washington State University</t>
  </si>
  <si>
    <t xml:space="preserve">University of Wisconsin-Madison</t>
  </si>
  <si>
    <t xml:space="preserve">WI</t>
  </si>
  <si>
    <t xml:space="preserve">West Virginia University</t>
  </si>
  <si>
    <t xml:space="preserve">WV</t>
  </si>
  <si>
    <t xml:space="preserve">Marshall University</t>
  </si>
  <si>
    <t xml:space="preserve">University of Wyoming</t>
  </si>
  <si>
    <t xml:space="preserve">WY</t>
  </si>
  <si>
    <t xml:space="preserve">Senator</t>
  </si>
  <si>
    <t xml:space="preserve">Party</t>
  </si>
  <si>
    <t xml:space="preserve">Up 2026</t>
  </si>
  <si>
    <t xml:space="preserve">T1 Support rev ($)</t>
  </si>
  <si>
    <t xml:space="preserve">T2 Support rev ($)</t>
  </si>
  <si>
    <t xml:space="preserve">Oppose rev ($)</t>
  </si>
  <si>
    <t xml:space="preserve">Support total ($)</t>
  </si>
  <si>
    <t xml:space="preserve">Net ($)</t>
  </si>
  <si>
    <t xml:space="preserve">Pressure read v2</t>
  </si>
  <si>
    <t xml:space="preserve">Notes</t>
  </si>
  <si>
    <t xml:space="preserve">DW-NOM dim1</t>
  </si>
  <si>
    <t xml:space="preserve">DW-NOM dim2</t>
  </si>
  <si>
    <t xml:space="preserve">Cook PVI 2025</t>
  </si>
  <si>
    <t xml:space="preserve">PVI numeric (R+ = +)</t>
  </si>
  <si>
    <t xml:space="preserve">Trump 2024 2-party margin (%)</t>
  </si>
  <si>
    <t xml:space="preserve">Commerce Cmte</t>
  </si>
  <si>
    <t xml:space="preserve">SAFE Act (S.2932)</t>
  </si>
  <si>
    <t xml:space="preserve">Katie Britt</t>
  </si>
  <si>
    <t xml:space="preserve">R</t>
  </si>
  <si>
    <t xml:space="preserve">R+15</t>
  </si>
  <si>
    <t xml:space="preserve">Tommy Tuberville</t>
  </si>
  <si>
    <t xml:space="preserve">Yes</t>
  </si>
  <si>
    <t xml:space="preserve">Running for governor; seat open 2026</t>
  </si>
  <si>
    <t xml:space="preserve">AK</t>
  </si>
  <si>
    <t xml:space="preserve">Lisa Murkowski</t>
  </si>
  <si>
    <t xml:space="preserve">R+6</t>
  </si>
  <si>
    <t xml:space="preserve">Dan Sullivan</t>
  </si>
  <si>
    <t xml:space="preserve">Member</t>
  </si>
  <si>
    <t xml:space="preserve">Mark Kelly</t>
  </si>
  <si>
    <t xml:space="preserve">D</t>
  </si>
  <si>
    <t xml:space="preserve">R+2</t>
  </si>
  <si>
    <t xml:space="preserve">Ruben Gallego</t>
  </si>
  <si>
    <t xml:space="preserve">John Boozman</t>
  </si>
  <si>
    <t xml:space="preserve">Tom Cotton</t>
  </si>
  <si>
    <t xml:space="preserve">Alex Padilla</t>
  </si>
  <si>
    <t xml:space="preserve">D+12</t>
  </si>
  <si>
    <t xml:space="preserve">Adam Schiff</t>
  </si>
  <si>
    <t xml:space="preserve">Michael Bennet</t>
  </si>
  <si>
    <t xml:space="preserve">Running for governor 2026</t>
  </si>
  <si>
    <t xml:space="preserve">D+6</t>
  </si>
  <si>
    <t xml:space="preserve">John Hickenlooper</t>
  </si>
  <si>
    <t xml:space="preserve">Richard Blumenthal</t>
  </si>
  <si>
    <t xml:space="preserve">D+8</t>
  </si>
  <si>
    <t xml:space="preserve">Cosponsor</t>
  </si>
  <si>
    <t xml:space="preserve">Chris Murphy</t>
  </si>
  <si>
    <t xml:space="preserve">Publicly opposed: caps players not coaches</t>
  </si>
  <si>
    <t xml:space="preserve">DE</t>
  </si>
  <si>
    <t xml:space="preserve">Chris Coons</t>
  </si>
  <si>
    <t xml:space="preserve">COSPONSOR</t>
  </si>
  <si>
    <t xml:space="preserve">Lisa Blunt Rochester</t>
  </si>
  <si>
    <t xml:space="preserve">CBC</t>
  </si>
  <si>
    <t xml:space="preserve">Rick Scott</t>
  </si>
  <si>
    <t xml:space="preserve">R+5</t>
  </si>
  <si>
    <t xml:space="preserve">Ashley Moody</t>
  </si>
  <si>
    <t xml:space="preserve">Appointed; special election 2026</t>
  </si>
  <si>
    <t xml:space="preserve">Jon Ossoff</t>
  </si>
  <si>
    <t xml:space="preserve">Up in 2026, competitive race</t>
  </si>
  <si>
    <t xml:space="preserve">R+1</t>
  </si>
  <si>
    <t xml:space="preserve">Raphael Warnock</t>
  </si>
  <si>
    <t xml:space="preserve">CBC (pause request)</t>
  </si>
  <si>
    <t xml:space="preserve">Brian Schatz</t>
  </si>
  <si>
    <t xml:space="preserve">D+13</t>
  </si>
  <si>
    <t xml:space="preserve">Mazie Hirono</t>
  </si>
  <si>
    <t xml:space="preserve">Mike Crapo</t>
  </si>
  <si>
    <t xml:space="preserve">R+18</t>
  </si>
  <si>
    <t xml:space="preserve">Jim Risch</t>
  </si>
  <si>
    <t xml:space="preserve">Dick Durbin</t>
  </si>
  <si>
    <t xml:space="preserve">Retiring</t>
  </si>
  <si>
    <t xml:space="preserve">Tammy Duckworth</t>
  </si>
  <si>
    <t xml:space="preserve">Todd Young</t>
  </si>
  <si>
    <t xml:space="preserve">R+9</t>
  </si>
  <si>
    <t xml:space="preserve">Jim Banks</t>
  </si>
  <si>
    <t xml:space="preserve">Chuck Grassley</t>
  </si>
  <si>
    <t xml:space="preserve">Joni Ernst</t>
  </si>
  <si>
    <t xml:space="preserve">Retiring (announced Sept 2025); open seat: Hinson (R) vs Turek (D)</t>
  </si>
  <si>
    <t xml:space="preserve">Jerry Moran</t>
  </si>
  <si>
    <t xml:space="preserve">R+8</t>
  </si>
  <si>
    <t xml:space="preserve">Roger Marshall</t>
  </si>
  <si>
    <t xml:space="preserve">Mitch McConnell</t>
  </si>
  <si>
    <t xml:space="preserve">Rand Paul</t>
  </si>
  <si>
    <t xml:space="preserve">Antitrust-exemption skeptic</t>
  </si>
  <si>
    <t xml:space="preserve">Bill Cassidy</t>
  </si>
  <si>
    <t xml:space="preserve">R+11</t>
  </si>
  <si>
    <t xml:space="preserve">John Kennedy</t>
  </si>
  <si>
    <t xml:space="preserve">ME</t>
  </si>
  <si>
    <t xml:space="preserve">Susan Collins</t>
  </si>
  <si>
    <t xml:space="preserve">Competitive race</t>
  </si>
  <si>
    <t xml:space="preserve">D+4</t>
  </si>
  <si>
    <t xml:space="preserve">Angus King</t>
  </si>
  <si>
    <t xml:space="preserve">I-D</t>
  </si>
  <si>
    <t xml:space="preserve">Caucuses w/ Ds</t>
  </si>
  <si>
    <t xml:space="preserve">Chris Van Hollen</t>
  </si>
  <si>
    <t xml:space="preserve">D+15</t>
  </si>
  <si>
    <t xml:space="preserve">Angela Alsobrooks</t>
  </si>
  <si>
    <t xml:space="preserve">Elizabeth Warren</t>
  </si>
  <si>
    <t xml:space="preserve">D+14</t>
  </si>
  <si>
    <t xml:space="preserve">Ed Markey</t>
  </si>
  <si>
    <t xml:space="preserve">Gary Peters</t>
  </si>
  <si>
    <t xml:space="preserve">EVEN</t>
  </si>
  <si>
    <t xml:space="preserve">Elissa Slotkin</t>
  </si>
  <si>
    <t xml:space="preserve">Amy Klobuchar</t>
  </si>
  <si>
    <t xml:space="preserve">D+3</t>
  </si>
  <si>
    <t xml:space="preserve">Tina Smith</t>
  </si>
  <si>
    <t xml:space="preserve">Roger Wicker</t>
  </si>
  <si>
    <t xml:space="preserve">Cindy Hyde-Smith</t>
  </si>
  <si>
    <t xml:space="preserve">Josh Hawley</t>
  </si>
  <si>
    <t xml:space="preserve">Pro-labor athlete noises</t>
  </si>
  <si>
    <t xml:space="preserve">Eric Schmitt</t>
  </si>
  <si>
    <t xml:space="preserve">MT</t>
  </si>
  <si>
    <t xml:space="preserve">Steve Daines</t>
  </si>
  <si>
    <t xml:space="preserve">R+10</t>
  </si>
  <si>
    <t xml:space="preserve">Tim Sheehy</t>
  </si>
  <si>
    <t xml:space="preserve">Deb Fischer</t>
  </si>
  <si>
    <t xml:space="preserve">Pete Ricketts</t>
  </si>
  <si>
    <t xml:space="preserve">Catherine Cortez Masto</t>
  </si>
  <si>
    <t xml:space="preserve">Jacky Rosen</t>
  </si>
  <si>
    <t xml:space="preserve">NH</t>
  </si>
  <si>
    <t xml:space="preserve">Jeanne Shaheen</t>
  </si>
  <si>
    <t xml:space="preserve">D+2</t>
  </si>
  <si>
    <t xml:space="preserve">Maggie Hassan</t>
  </si>
  <si>
    <t xml:space="preserve">Cory Booker</t>
  </si>
  <si>
    <t xml:space="preserve">Andy Kim</t>
  </si>
  <si>
    <t xml:space="preserve">Martin Heinrich</t>
  </si>
  <si>
    <t xml:space="preserve">Ben Ray Lujan</t>
  </si>
  <si>
    <t xml:space="preserve">Chuck Schumer</t>
  </si>
  <si>
    <t xml:space="preserve">Leader; controls whip posture</t>
  </si>
  <si>
    <t xml:space="preserve">Kirsten Gillibrand</t>
  </si>
  <si>
    <t xml:space="preserve">Thom Tillis</t>
  </si>
  <si>
    <t xml:space="preserve">Retiring; open seat 2026</t>
  </si>
  <si>
    <t xml:space="preserve">Ted Budd</t>
  </si>
  <si>
    <t xml:space="preserve">ND</t>
  </si>
  <si>
    <t xml:space="preserve">John Hoeven</t>
  </si>
  <si>
    <t xml:space="preserve">Kevin Cramer</t>
  </si>
  <si>
    <t xml:space="preserve">Bernie Moreno</t>
  </si>
  <si>
    <t xml:space="preserve">Jon Husted</t>
  </si>
  <si>
    <t xml:space="preserve">James Lankford</t>
  </si>
  <si>
    <t xml:space="preserve">R+17</t>
  </si>
  <si>
    <t xml:space="preserve">Alan Armstrong</t>
  </si>
  <si>
    <t xml:space="preserve">Appointed Mar 2026 (Mullin to DHS); special election Nov 2026; not seeking full term</t>
  </si>
  <si>
    <t xml:space="preserve">Ron Wyden</t>
  </si>
  <si>
    <t xml:space="preserve">Jeff Merkley</t>
  </si>
  <si>
    <t xml:space="preserve">John Fetterman</t>
  </si>
  <si>
    <t xml:space="preserve">Heterodox; most gettable D?</t>
  </si>
  <si>
    <t xml:space="preserve">Dave McCormick</t>
  </si>
  <si>
    <t xml:space="preserve">RI</t>
  </si>
  <si>
    <t xml:space="preserve">Jack Reed</t>
  </si>
  <si>
    <t xml:space="preserve">Sheldon Whitehouse</t>
  </si>
  <si>
    <t xml:space="preserve">Lindsey Graham</t>
  </si>
  <si>
    <t xml:space="preserve">Tim Scott</t>
  </si>
  <si>
    <t xml:space="preserve">SD</t>
  </si>
  <si>
    <t xml:space="preserve">John Thune</t>
  </si>
  <si>
    <t xml:space="preserve">Majority Leader</t>
  </si>
  <si>
    <t xml:space="preserve">Mike Rounds</t>
  </si>
  <si>
    <t xml:space="preserve">Marsha Blackburn</t>
  </si>
  <si>
    <t xml:space="preserve">Running for governor</t>
  </si>
  <si>
    <t xml:space="preserve">R+14</t>
  </si>
  <si>
    <t xml:space="preserve">Bill Hagerty</t>
  </si>
  <si>
    <t xml:space="preserve">John Cornyn</t>
  </si>
  <si>
    <t xml:space="preserve">Primary fight</t>
  </si>
  <si>
    <t xml:space="preserve">Ted Cruz</t>
  </si>
  <si>
    <t xml:space="preserve">AUTHOR</t>
  </si>
  <si>
    <t xml:space="preserve">Chair</t>
  </si>
  <si>
    <t xml:space="preserve">Mike Lee</t>
  </si>
  <si>
    <t xml:space="preserve">John Curtis</t>
  </si>
  <si>
    <t xml:space="preserve">VT</t>
  </si>
  <si>
    <t xml:space="preserve">Bernie Sanders</t>
  </si>
  <si>
    <t xml:space="preserve">Pro-athlete-labor</t>
  </si>
  <si>
    <t xml:space="preserve">D+17</t>
  </si>
  <si>
    <t xml:space="preserve">Peter Welch</t>
  </si>
  <si>
    <t xml:space="preserve">Mark Warner</t>
  </si>
  <si>
    <t xml:space="preserve">Tim Kaine</t>
  </si>
  <si>
    <t xml:space="preserve">Patty Murray</t>
  </si>
  <si>
    <t xml:space="preserve">D+10</t>
  </si>
  <si>
    <t xml:space="preserve">Maria Cantwell</t>
  </si>
  <si>
    <t xml:space="preserve">COSPONSOR (lead D)</t>
  </si>
  <si>
    <t xml:space="preserve">Ranking Member</t>
  </si>
  <si>
    <t xml:space="preserve">Sponsor (migrated to PCSA)</t>
  </si>
  <si>
    <t xml:space="preserve">Shelley Moore Capito</t>
  </si>
  <si>
    <t xml:space="preserve">R+21</t>
  </si>
  <si>
    <t xml:space="preserve">Jim Justice</t>
  </si>
  <si>
    <t xml:space="preserve">Ron Johnson</t>
  </si>
  <si>
    <t xml:space="preserve">Tammy Baldwin</t>
  </si>
  <si>
    <t xml:space="preserve">John Barrasso</t>
  </si>
  <si>
    <t xml:space="preserve">R+23</t>
  </si>
  <si>
    <t xml:space="preserve">Cynthia Lummis</t>
  </si>
  <si>
    <t xml:space="preserve">Scenario component</t>
  </si>
  <si>
    <t xml:space="preserve">Count</t>
  </si>
  <si>
    <t xml:space="preserve">R base (whipped)</t>
  </si>
  <si>
    <t xml:space="preserve">R DEFECTION RISK (net &lt;= -$100M)</t>
  </si>
  <si>
    <t xml:space="preserve">"From AR down": AL, TN, MS, IN, WI, MO, AR. Schmitt exempt as cosponsor</t>
  </si>
  <si>
    <t xml:space="preserve">R marginal (-100M &lt; net &lt; +100M)</t>
  </si>
  <si>
    <t xml:space="preserve">R reinforced yes (net &gt;= +$100M)</t>
  </si>
  <si>
    <t xml:space="preserve">D cosponsors</t>
  </si>
  <si>
    <t xml:space="preserve">Cantwell, Coons</t>
  </si>
  <si>
    <t xml:space="preserve">D TOP TARGET (net &gt;= +$100M)</t>
  </si>
  <si>
    <t xml:space="preserve">AZ, CA, CO, CT, MA, NV, NM, NY, VA - both senators each. Murphy counted but publicly opposed</t>
  </si>
  <si>
    <t xml:space="preserve">D marginal</t>
  </si>
  <si>
    <t xml:space="preserve">Includes GA (+34M) and HI (+59M) - support-positive but thin</t>
  </si>
  <si>
    <t xml:space="preserve">D lean no (net &lt;= -$100M)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</si>
</sst>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\$#,##0;&quot;($&quot;#,##0\);\-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Cambria"/>
      <family val="0"/>
      <charset val="1"/>
    </font>
    <font>
      <b val="true"/>
      <sz val="11"/>
      <color rgb="FFFFFFFF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12"/>
  </cols>
  <sheetData>
    <row r="1" customFormat="false" ht="15.75" hidden="false" customHeight="true" outlineLevel="0" collapsed="false">
      <c r="A1" s="2" t="s">
        <v>0</v>
      </c>
    </row>
    <row r="3" customFormat="false" ht="15" hidden="false" customHeight="true" outlineLevel="0" collapsed="false">
      <c r="A3" s="1" t="s">
        <v>1</v>
      </c>
    </row>
    <row r="4" customFormat="false" ht="15" hidden="false" customHeight="true" outlineLevel="0" collapsed="false">
      <c r="A4" s="1" t="s">
        <v>2</v>
      </c>
    </row>
    <row r="5" customFormat="false" ht="15" hidden="false" customHeight="true" outlineLevel="0" collapsed="false">
      <c r="A5" s="1" t="s">
        <v>3</v>
      </c>
    </row>
    <row r="6" customFormat="false" ht="15" hidden="false" customHeight="true" outlineLevel="0" collapsed="false">
      <c r="A6" s="1" t="s">
        <v>4</v>
      </c>
    </row>
    <row r="7" customFormat="false" ht="15" hidden="false" customHeight="true" outlineLevel="0" collapsed="false">
      <c r="A7" s="1" t="s">
        <v>5</v>
      </c>
    </row>
    <row r="9" customFormat="false" ht="15" hidden="false" customHeight="true" outlineLevel="0" collapsed="false">
      <c r="A9" s="1" t="s">
        <v>6</v>
      </c>
    </row>
    <row r="10" customFormat="false" ht="15" hidden="false" customHeight="true" outlineLevel="0" collapsed="false">
      <c r="A10" s="1" t="s">
        <v>7</v>
      </c>
    </row>
    <row r="11" customFormat="false" ht="15" hidden="false" customHeight="true" outlineLevel="0" collapsed="false">
      <c r="A11" s="1" t="s">
        <v>8</v>
      </c>
    </row>
    <row r="13" customFormat="false" ht="15" hidden="false" customHeight="true" outlineLevel="0" collapsed="false">
      <c r="A13" s="1" t="s">
        <v>9</v>
      </c>
    </row>
    <row r="14" customFormat="false" ht="15" hidden="false" customHeight="true" outlineLevel="0" collapsed="false">
      <c r="A14" s="1" t="s">
        <v>10</v>
      </c>
    </row>
    <row r="16" customFormat="false" ht="15" hidden="false" customHeight="true" outlineLevel="0" collapsed="false">
      <c r="A16" s="1" t="s">
        <v>11</v>
      </c>
    </row>
    <row r="17" customFormat="false" ht="15" hidden="false" customHeight="true" outlineLevel="0" collapsed="false">
      <c r="A17" s="1" t="s">
        <v>12</v>
      </c>
    </row>
    <row r="18" customFormat="false" ht="15" hidden="false" customHeight="true" outlineLevel="0" collapsed="false">
      <c r="A18" s="1" t="s">
        <v>13</v>
      </c>
    </row>
    <row r="20" customFormat="false" ht="15" hidden="false" customHeight="true" outlineLevel="0" collapsed="false">
      <c r="A20" s="1" t="s">
        <v>14</v>
      </c>
    </row>
    <row r="21" customFormat="false" ht="15" hidden="false" customHeight="true" outlineLevel="0" collapsed="false">
      <c r="A21" s="1" t="s">
        <v>15</v>
      </c>
    </row>
    <row r="22" customFormat="false" ht="15" hidden="false" customHeight="true" outlineLevel="0" collapsed="false">
      <c r="A22" s="1" t="s">
        <v>16</v>
      </c>
    </row>
    <row r="23" customFormat="false" ht="15" hidden="false" customHeight="true" outlineLevel="0" collapsed="false">
      <c r="A23" s="1" t="s">
        <v>17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7"/>
    <col collapsed="false" customWidth="true" hidden="false" outlineLevel="0" max="3" min="3" style="1" width="9"/>
    <col collapsed="false" customWidth="true" hidden="false" outlineLevel="0" max="4" min="4" style="1" width="14"/>
    <col collapsed="false" customWidth="true" hidden="false" outlineLevel="0" max="5" min="5" style="1" width="20"/>
    <col collapsed="false" customWidth="true" hidden="false" outlineLevel="0" max="6" min="6" style="1" width="9"/>
    <col collapsed="false" customWidth="true" hidden="false" outlineLevel="0" max="7" min="7" style="1" width="58"/>
  </cols>
  <sheetData>
    <row r="1" customFormat="false" ht="15" hidden="false" customHeight="true" outlineLevel="0" collapsed="false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</row>
    <row r="2" customFormat="false" ht="15" hidden="false" customHeight="true" outlineLevel="0" collapsed="false">
      <c r="A2" s="1" t="s">
        <v>25</v>
      </c>
      <c r="B2" s="1" t="s">
        <v>26</v>
      </c>
      <c r="C2" s="1" t="s">
        <v>27</v>
      </c>
      <c r="D2" s="1" t="s">
        <v>28</v>
      </c>
      <c r="E2" s="4" t="n">
        <v>267435520</v>
      </c>
      <c r="F2" s="1" t="s">
        <v>29</v>
      </c>
      <c r="G2" s="1" t="s">
        <v>30</v>
      </c>
    </row>
    <row r="3" customFormat="false" ht="15" hidden="false" customHeight="true" outlineLevel="0" collapsed="false">
      <c r="A3" s="1" t="s">
        <v>31</v>
      </c>
      <c r="B3" s="1" t="s">
        <v>26</v>
      </c>
      <c r="C3" s="1" t="s">
        <v>27</v>
      </c>
      <c r="D3" s="1" t="s">
        <v>28</v>
      </c>
      <c r="E3" s="4" t="n">
        <v>205930000</v>
      </c>
      <c r="F3" s="1" t="s">
        <v>29</v>
      </c>
      <c r="G3" s="1" t="s">
        <v>30</v>
      </c>
    </row>
    <row r="4" customFormat="false" ht="15" hidden="false" customHeight="true" outlineLevel="0" collapsed="false">
      <c r="A4" s="1" t="s">
        <v>32</v>
      </c>
      <c r="B4" s="1" t="s">
        <v>26</v>
      </c>
      <c r="C4" s="1" t="s">
        <v>33</v>
      </c>
      <c r="D4" s="1" t="s">
        <v>34</v>
      </c>
      <c r="E4" s="4" t="n">
        <v>45220000</v>
      </c>
      <c r="F4" s="1" t="s">
        <v>29</v>
      </c>
      <c r="G4" s="1" t="s">
        <v>35</v>
      </c>
    </row>
    <row r="5" customFormat="false" ht="15" hidden="false" customHeight="true" outlineLevel="0" collapsed="false">
      <c r="A5" s="1" t="s">
        <v>36</v>
      </c>
      <c r="B5" s="1" t="s">
        <v>26</v>
      </c>
      <c r="C5" s="1" t="s">
        <v>37</v>
      </c>
      <c r="D5" s="1" t="s">
        <v>34</v>
      </c>
      <c r="E5" s="4" t="n">
        <v>36190000</v>
      </c>
      <c r="F5" s="1" t="s">
        <v>29</v>
      </c>
      <c r="G5" s="1" t="s">
        <v>35</v>
      </c>
    </row>
    <row r="6" customFormat="false" ht="15" hidden="false" customHeight="true" outlineLevel="0" collapsed="false">
      <c r="A6" s="1" t="s">
        <v>38</v>
      </c>
      <c r="B6" s="1" t="s">
        <v>26</v>
      </c>
      <c r="C6" s="1" t="s">
        <v>37</v>
      </c>
      <c r="D6" s="1" t="s">
        <v>34</v>
      </c>
      <c r="E6" s="4" t="n">
        <v>32827818</v>
      </c>
      <c r="F6" s="1" t="s">
        <v>29</v>
      </c>
      <c r="G6" s="1" t="s">
        <v>35</v>
      </c>
    </row>
    <row r="7" customFormat="false" ht="15" hidden="false" customHeight="true" outlineLevel="0" collapsed="false">
      <c r="A7" s="1" t="s">
        <v>39</v>
      </c>
      <c r="B7" s="1" t="s">
        <v>26</v>
      </c>
      <c r="C7" s="1" t="s">
        <v>40</v>
      </c>
      <c r="D7" s="1" t="s">
        <v>41</v>
      </c>
      <c r="E7" s="4" t="n">
        <v>34639572</v>
      </c>
      <c r="F7" s="1" t="s">
        <v>29</v>
      </c>
      <c r="G7" s="1" t="s">
        <v>42</v>
      </c>
    </row>
    <row r="8" customFormat="false" ht="15" hidden="false" customHeight="true" outlineLevel="0" collapsed="false">
      <c r="A8" s="1" t="s">
        <v>43</v>
      </c>
      <c r="B8" s="1" t="s">
        <v>44</v>
      </c>
      <c r="C8" s="1" t="s">
        <v>27</v>
      </c>
      <c r="D8" s="1" t="s">
        <v>28</v>
      </c>
      <c r="E8" s="4" t="n">
        <v>195880000</v>
      </c>
      <c r="F8" s="1" t="s">
        <v>29</v>
      </c>
      <c r="G8" s="1" t="s">
        <v>30</v>
      </c>
    </row>
    <row r="9" customFormat="false" ht="15" hidden="false" customHeight="true" outlineLevel="0" collapsed="false">
      <c r="A9" s="1" t="s">
        <v>45</v>
      </c>
      <c r="B9" s="1" t="s">
        <v>44</v>
      </c>
      <c r="C9" s="1" t="s">
        <v>37</v>
      </c>
      <c r="D9" s="1" t="s">
        <v>34</v>
      </c>
      <c r="E9" s="4" t="n">
        <v>45810000</v>
      </c>
      <c r="F9" s="1" t="s">
        <v>29</v>
      </c>
      <c r="G9" s="1" t="s">
        <v>35</v>
      </c>
    </row>
    <row r="10" customFormat="false" ht="15" hidden="false" customHeight="true" outlineLevel="0" collapsed="false">
      <c r="A10" s="1" t="s">
        <v>46</v>
      </c>
      <c r="B10" s="1" t="s">
        <v>47</v>
      </c>
      <c r="C10" s="1" t="s">
        <v>48</v>
      </c>
      <c r="D10" s="1" t="s">
        <v>34</v>
      </c>
      <c r="E10" s="4" t="n">
        <v>166140000</v>
      </c>
      <c r="F10" s="1" t="s">
        <v>29</v>
      </c>
      <c r="G10" s="1" t="s">
        <v>35</v>
      </c>
    </row>
    <row r="11" customFormat="false" ht="15" hidden="false" customHeight="true" outlineLevel="0" collapsed="false">
      <c r="A11" s="1" t="s">
        <v>49</v>
      </c>
      <c r="B11" s="1" t="s">
        <v>47</v>
      </c>
      <c r="C11" s="1" t="s">
        <v>48</v>
      </c>
      <c r="D11" s="1" t="s">
        <v>34</v>
      </c>
      <c r="E11" s="4" t="n">
        <v>143290000</v>
      </c>
      <c r="F11" s="1" t="s">
        <v>29</v>
      </c>
      <c r="G11" s="1" t="s">
        <v>35</v>
      </c>
    </row>
    <row r="12" customFormat="false" ht="15" hidden="false" customHeight="true" outlineLevel="0" collapsed="false">
      <c r="A12" s="1" t="s">
        <v>50</v>
      </c>
      <c r="B12" s="1" t="s">
        <v>51</v>
      </c>
      <c r="C12" s="1" t="s">
        <v>52</v>
      </c>
      <c r="D12" s="1" t="s">
        <v>28</v>
      </c>
      <c r="E12" s="4" t="n">
        <v>234029848</v>
      </c>
      <c r="F12" s="1" t="s">
        <v>53</v>
      </c>
      <c r="G12" s="1" t="s">
        <v>30</v>
      </c>
    </row>
    <row r="13" customFormat="false" ht="15" hidden="false" customHeight="true" outlineLevel="0" collapsed="false">
      <c r="A13" s="1" t="s">
        <v>54</v>
      </c>
      <c r="B13" s="1" t="s">
        <v>51</v>
      </c>
      <c r="C13" s="1" t="s">
        <v>52</v>
      </c>
      <c r="D13" s="1" t="s">
        <v>28</v>
      </c>
      <c r="E13" s="4" t="n">
        <v>151800000</v>
      </c>
      <c r="F13" s="1" t="s">
        <v>29</v>
      </c>
      <c r="G13" s="1" t="s">
        <v>30</v>
      </c>
    </row>
    <row r="14" customFormat="false" ht="15" hidden="false" customHeight="true" outlineLevel="0" collapsed="false">
      <c r="A14" s="1" t="s">
        <v>55</v>
      </c>
      <c r="B14" s="1" t="s">
        <v>51</v>
      </c>
      <c r="C14" s="1" t="s">
        <v>56</v>
      </c>
      <c r="D14" s="1" t="s">
        <v>34</v>
      </c>
      <c r="E14" s="4" t="n">
        <v>192802320</v>
      </c>
      <c r="F14" s="1" t="s">
        <v>53</v>
      </c>
      <c r="G14" s="1" t="s">
        <v>35</v>
      </c>
    </row>
    <row r="15" customFormat="false" ht="15" hidden="false" customHeight="true" outlineLevel="0" collapsed="false">
      <c r="A15" s="1" t="s">
        <v>57</v>
      </c>
      <c r="B15" s="1" t="s">
        <v>51</v>
      </c>
      <c r="C15" s="1" t="s">
        <v>56</v>
      </c>
      <c r="D15" s="1" t="s">
        <v>34</v>
      </c>
      <c r="E15" s="4" t="n">
        <v>150729879</v>
      </c>
      <c r="F15" s="1" t="s">
        <v>29</v>
      </c>
      <c r="G15" s="1" t="s">
        <v>35</v>
      </c>
    </row>
    <row r="16" customFormat="false" ht="15" hidden="false" customHeight="true" outlineLevel="0" collapsed="false">
      <c r="A16" s="1" t="s">
        <v>58</v>
      </c>
      <c r="B16" s="1" t="s">
        <v>51</v>
      </c>
      <c r="C16" s="1" t="s">
        <v>59</v>
      </c>
      <c r="D16" s="1" t="s">
        <v>41</v>
      </c>
      <c r="E16" s="4" t="n">
        <v>100800000</v>
      </c>
      <c r="F16" s="1" t="s">
        <v>29</v>
      </c>
      <c r="G16" s="1" t="s">
        <v>42</v>
      </c>
    </row>
    <row r="17" customFormat="false" ht="15" hidden="false" customHeight="true" outlineLevel="0" collapsed="false">
      <c r="A17" s="1" t="s">
        <v>60</v>
      </c>
      <c r="B17" s="1" t="s">
        <v>51</v>
      </c>
      <c r="C17" s="1" t="s">
        <v>59</v>
      </c>
      <c r="D17" s="1" t="s">
        <v>41</v>
      </c>
      <c r="E17" s="4" t="n">
        <v>61760000</v>
      </c>
      <c r="F17" s="1" t="s">
        <v>29</v>
      </c>
      <c r="G17" s="1" t="s">
        <v>42</v>
      </c>
    </row>
    <row r="18" customFormat="false" ht="15" hidden="false" customHeight="true" outlineLevel="0" collapsed="false">
      <c r="A18" s="1" t="s">
        <v>61</v>
      </c>
      <c r="B18" s="1" t="s">
        <v>51</v>
      </c>
      <c r="C18" s="1" t="s">
        <v>59</v>
      </c>
      <c r="D18" s="1" t="s">
        <v>41</v>
      </c>
      <c r="E18" s="4" t="n">
        <v>45870000</v>
      </c>
      <c r="F18" s="1" t="s">
        <v>29</v>
      </c>
      <c r="G18" s="1" t="s">
        <v>42</v>
      </c>
    </row>
    <row r="19" customFormat="false" ht="15" hidden="false" customHeight="true" outlineLevel="0" collapsed="false">
      <c r="A19" s="1" t="s">
        <v>62</v>
      </c>
      <c r="B19" s="1" t="s">
        <v>63</v>
      </c>
      <c r="C19" s="1" t="s">
        <v>48</v>
      </c>
      <c r="D19" s="1" t="s">
        <v>34</v>
      </c>
      <c r="E19" s="4" t="n">
        <v>161670000</v>
      </c>
      <c r="F19" s="1" t="s">
        <v>29</v>
      </c>
      <c r="G19" s="1" t="s">
        <v>35</v>
      </c>
    </row>
    <row r="20" customFormat="false" ht="15" hidden="false" customHeight="true" outlineLevel="0" collapsed="false">
      <c r="A20" s="1" t="s">
        <v>64</v>
      </c>
      <c r="B20" s="1" t="s">
        <v>63</v>
      </c>
      <c r="C20" s="1" t="s">
        <v>59</v>
      </c>
      <c r="D20" s="1" t="s">
        <v>41</v>
      </c>
      <c r="E20" s="4" t="n">
        <v>74740000</v>
      </c>
      <c r="F20" s="1" t="s">
        <v>29</v>
      </c>
      <c r="G20" s="1" t="s">
        <v>42</v>
      </c>
    </row>
    <row r="21" customFormat="false" ht="15" hidden="false" customHeight="true" outlineLevel="0" collapsed="false">
      <c r="A21" s="1" t="s">
        <v>65</v>
      </c>
      <c r="B21" s="1" t="s">
        <v>66</v>
      </c>
      <c r="C21" s="1" t="s">
        <v>33</v>
      </c>
      <c r="D21" s="1" t="s">
        <v>34</v>
      </c>
      <c r="E21" s="4" t="n">
        <v>117290000</v>
      </c>
      <c r="F21" s="1" t="s">
        <v>29</v>
      </c>
      <c r="G21" s="1" t="s">
        <v>35</v>
      </c>
    </row>
    <row r="22" customFormat="false" ht="15" hidden="false" customHeight="true" outlineLevel="0" collapsed="false">
      <c r="A22" s="1" t="s">
        <v>67</v>
      </c>
      <c r="B22" s="1" t="s">
        <v>68</v>
      </c>
      <c r="C22" s="1" t="s">
        <v>27</v>
      </c>
      <c r="D22" s="1" t="s">
        <v>28</v>
      </c>
      <c r="E22" s="4" t="n">
        <v>221065538</v>
      </c>
      <c r="F22" s="1" t="s">
        <v>29</v>
      </c>
      <c r="G22" s="1" t="s">
        <v>30</v>
      </c>
    </row>
    <row r="23" customFormat="false" ht="15" hidden="false" customHeight="true" outlineLevel="0" collapsed="false">
      <c r="A23" s="1" t="s">
        <v>69</v>
      </c>
      <c r="B23" s="1" t="s">
        <v>68</v>
      </c>
      <c r="C23" s="1" t="s">
        <v>56</v>
      </c>
      <c r="D23" s="1" t="s">
        <v>34</v>
      </c>
      <c r="E23" s="4" t="n">
        <v>230484608</v>
      </c>
      <c r="F23" s="1" t="s">
        <v>53</v>
      </c>
      <c r="G23" s="1" t="s">
        <v>35</v>
      </c>
    </row>
    <row r="24" customFormat="false" ht="15" hidden="false" customHeight="true" outlineLevel="0" collapsed="false">
      <c r="A24" s="1" t="s">
        <v>70</v>
      </c>
      <c r="B24" s="1" t="s">
        <v>68</v>
      </c>
      <c r="C24" s="1" t="s">
        <v>56</v>
      </c>
      <c r="D24" s="1" t="s">
        <v>34</v>
      </c>
      <c r="E24" s="4" t="n">
        <v>211950000</v>
      </c>
      <c r="F24" s="1" t="s">
        <v>29</v>
      </c>
      <c r="G24" s="1" t="s">
        <v>35</v>
      </c>
    </row>
    <row r="25" customFormat="false" ht="15" hidden="false" customHeight="true" outlineLevel="0" collapsed="false">
      <c r="A25" s="1" t="s">
        <v>71</v>
      </c>
      <c r="B25" s="1" t="s">
        <v>68</v>
      </c>
      <c r="C25" s="1" t="s">
        <v>48</v>
      </c>
      <c r="D25" s="1" t="s">
        <v>34</v>
      </c>
      <c r="E25" s="4" t="n">
        <v>108885086</v>
      </c>
      <c r="F25" s="1" t="s">
        <v>29</v>
      </c>
      <c r="G25" s="1" t="s">
        <v>35</v>
      </c>
    </row>
    <row r="26" customFormat="false" ht="15" hidden="false" customHeight="true" outlineLevel="0" collapsed="false">
      <c r="A26" s="1" t="s">
        <v>72</v>
      </c>
      <c r="B26" s="1" t="s">
        <v>68</v>
      </c>
      <c r="C26" s="1" t="s">
        <v>33</v>
      </c>
      <c r="D26" s="1" t="s">
        <v>34</v>
      </c>
      <c r="E26" s="4" t="n">
        <v>106810000</v>
      </c>
      <c r="F26" s="1" t="s">
        <v>29</v>
      </c>
      <c r="G26" s="1" t="s">
        <v>35</v>
      </c>
    </row>
    <row r="27" customFormat="false" ht="15" hidden="false" customHeight="true" outlineLevel="0" collapsed="false">
      <c r="A27" s="1" t="s">
        <v>73</v>
      </c>
      <c r="B27" s="1" t="s">
        <v>68</v>
      </c>
      <c r="C27" s="1" t="s">
        <v>33</v>
      </c>
      <c r="D27" s="1" t="s">
        <v>34</v>
      </c>
      <c r="E27" s="4" t="n">
        <v>52590000</v>
      </c>
      <c r="F27" s="1" t="s">
        <v>29</v>
      </c>
      <c r="G27" s="1" t="s">
        <v>35</v>
      </c>
    </row>
    <row r="28" customFormat="false" ht="15" hidden="false" customHeight="true" outlineLevel="0" collapsed="false">
      <c r="A28" s="1" t="s">
        <v>74</v>
      </c>
      <c r="B28" s="1" t="s">
        <v>68</v>
      </c>
      <c r="C28" s="1" t="s">
        <v>40</v>
      </c>
      <c r="D28" s="1" t="s">
        <v>41</v>
      </c>
      <c r="E28" s="4" t="n">
        <v>49657356</v>
      </c>
      <c r="F28" s="1" t="s">
        <v>29</v>
      </c>
      <c r="G28" s="1" t="s">
        <v>42</v>
      </c>
    </row>
    <row r="29" customFormat="false" ht="15" hidden="false" customHeight="true" outlineLevel="0" collapsed="false">
      <c r="A29" s="1" t="s">
        <v>75</v>
      </c>
      <c r="B29" s="1" t="s">
        <v>76</v>
      </c>
      <c r="C29" s="1" t="s">
        <v>27</v>
      </c>
      <c r="D29" s="1" t="s">
        <v>28</v>
      </c>
      <c r="E29" s="4" t="n">
        <v>233530000</v>
      </c>
      <c r="F29" s="1" t="s">
        <v>29</v>
      </c>
      <c r="G29" s="1" t="s">
        <v>30</v>
      </c>
    </row>
    <row r="30" customFormat="false" ht="15" hidden="false" customHeight="true" outlineLevel="0" collapsed="false">
      <c r="A30" s="1" t="s">
        <v>77</v>
      </c>
      <c r="B30" s="1" t="s">
        <v>76</v>
      </c>
      <c r="C30" s="1" t="s">
        <v>56</v>
      </c>
      <c r="D30" s="1" t="s">
        <v>34</v>
      </c>
      <c r="E30" s="4" t="n">
        <v>140740817</v>
      </c>
      <c r="F30" s="1" t="s">
        <v>29</v>
      </c>
      <c r="G30" s="1" t="s">
        <v>35</v>
      </c>
    </row>
    <row r="31" customFormat="false" ht="15" hidden="false" customHeight="true" outlineLevel="0" collapsed="false">
      <c r="A31" s="1" t="s">
        <v>78</v>
      </c>
      <c r="B31" s="1" t="s">
        <v>76</v>
      </c>
      <c r="C31" s="1" t="s">
        <v>37</v>
      </c>
      <c r="D31" s="1" t="s">
        <v>34</v>
      </c>
      <c r="E31" s="4" t="n">
        <v>43920000</v>
      </c>
      <c r="F31" s="1" t="s">
        <v>29</v>
      </c>
      <c r="G31" s="1" t="s">
        <v>35</v>
      </c>
    </row>
    <row r="32" customFormat="false" ht="15" hidden="false" customHeight="true" outlineLevel="0" collapsed="false">
      <c r="A32" s="1" t="s">
        <v>79</v>
      </c>
      <c r="B32" s="1" t="s">
        <v>76</v>
      </c>
      <c r="C32" s="1" t="s">
        <v>37</v>
      </c>
      <c r="D32" s="1" t="s">
        <v>34</v>
      </c>
      <c r="E32" s="4" t="n">
        <v>39850000</v>
      </c>
      <c r="F32" s="1" t="s">
        <v>29</v>
      </c>
      <c r="G32" s="1" t="s">
        <v>35</v>
      </c>
    </row>
    <row r="33" customFormat="false" ht="15" hidden="false" customHeight="true" outlineLevel="0" collapsed="false">
      <c r="A33" s="1" t="s">
        <v>80</v>
      </c>
      <c r="B33" s="1" t="s">
        <v>76</v>
      </c>
      <c r="C33" s="1" t="s">
        <v>40</v>
      </c>
      <c r="D33" s="1" t="s">
        <v>41</v>
      </c>
      <c r="E33" s="4" t="n">
        <v>42640000</v>
      </c>
      <c r="F33" s="1" t="s">
        <v>29</v>
      </c>
      <c r="G33" s="1" t="s">
        <v>42</v>
      </c>
    </row>
    <row r="34" customFormat="false" ht="15" hidden="false" customHeight="true" outlineLevel="0" collapsed="false">
      <c r="A34" s="1" t="s">
        <v>81</v>
      </c>
      <c r="B34" s="1" t="s">
        <v>82</v>
      </c>
      <c r="C34" s="1" t="s">
        <v>59</v>
      </c>
      <c r="D34" s="1" t="s">
        <v>41</v>
      </c>
      <c r="E34" s="4" t="n">
        <v>58540000</v>
      </c>
      <c r="F34" s="1" t="s">
        <v>29</v>
      </c>
      <c r="G34" s="1" t="s">
        <v>42</v>
      </c>
    </row>
    <row r="35" customFormat="false" ht="15" hidden="false" customHeight="true" outlineLevel="0" collapsed="false">
      <c r="A35" s="1" t="s">
        <v>83</v>
      </c>
      <c r="B35" s="1" t="s">
        <v>84</v>
      </c>
      <c r="C35" s="1" t="s">
        <v>52</v>
      </c>
      <c r="D35" s="1" t="s">
        <v>28</v>
      </c>
      <c r="E35" s="4" t="n">
        <v>179980000</v>
      </c>
      <c r="F35" s="1" t="s">
        <v>29</v>
      </c>
      <c r="G35" s="1" t="s">
        <v>30</v>
      </c>
    </row>
    <row r="36" customFormat="false" ht="15" hidden="false" customHeight="true" outlineLevel="0" collapsed="false">
      <c r="A36" s="1" t="s">
        <v>85</v>
      </c>
      <c r="B36" s="1" t="s">
        <v>84</v>
      </c>
      <c r="C36" s="1" t="s">
        <v>48</v>
      </c>
      <c r="D36" s="1" t="s">
        <v>34</v>
      </c>
      <c r="E36" s="4" t="n">
        <v>117990000</v>
      </c>
      <c r="F36" s="1" t="s">
        <v>29</v>
      </c>
      <c r="G36" s="1" t="s">
        <v>35</v>
      </c>
    </row>
    <row r="37" customFormat="false" ht="15" hidden="false" customHeight="true" outlineLevel="0" collapsed="false">
      <c r="A37" s="1" t="s">
        <v>86</v>
      </c>
      <c r="B37" s="1" t="s">
        <v>87</v>
      </c>
      <c r="C37" s="1" t="s">
        <v>59</v>
      </c>
      <c r="D37" s="1" t="s">
        <v>41</v>
      </c>
      <c r="E37" s="4" t="n">
        <v>95550000</v>
      </c>
      <c r="F37" s="1" t="s">
        <v>29</v>
      </c>
      <c r="G37" s="1" t="s">
        <v>42</v>
      </c>
    </row>
    <row r="38" customFormat="false" ht="15" hidden="false" customHeight="true" outlineLevel="0" collapsed="false">
      <c r="A38" s="1" t="s">
        <v>88</v>
      </c>
      <c r="B38" s="1" t="s">
        <v>89</v>
      </c>
      <c r="C38" s="1" t="s">
        <v>52</v>
      </c>
      <c r="D38" s="1" t="s">
        <v>28</v>
      </c>
      <c r="E38" s="4" t="n">
        <v>194760000</v>
      </c>
      <c r="F38" s="1" t="s">
        <v>29</v>
      </c>
      <c r="G38" s="1" t="s">
        <v>30</v>
      </c>
    </row>
    <row r="39" customFormat="false" ht="15" hidden="false" customHeight="true" outlineLevel="0" collapsed="false">
      <c r="A39" s="1" t="s">
        <v>90</v>
      </c>
      <c r="B39" s="1" t="s">
        <v>89</v>
      </c>
      <c r="C39" s="1" t="s">
        <v>52</v>
      </c>
      <c r="D39" s="1" t="s">
        <v>28</v>
      </c>
      <c r="E39" s="4" t="n">
        <v>131779238</v>
      </c>
      <c r="F39" s="1" t="s">
        <v>53</v>
      </c>
      <c r="G39" s="1" t="s">
        <v>30</v>
      </c>
    </row>
    <row r="40" customFormat="false" ht="15" hidden="false" customHeight="true" outlineLevel="0" collapsed="false">
      <c r="A40" s="1" t="s">
        <v>91</v>
      </c>
      <c r="B40" s="1" t="s">
        <v>89</v>
      </c>
      <c r="C40" s="1" t="s">
        <v>92</v>
      </c>
      <c r="D40" s="1" t="s">
        <v>41</v>
      </c>
      <c r="E40" s="4" t="n">
        <v>31290000</v>
      </c>
      <c r="F40" s="1" t="s">
        <v>29</v>
      </c>
      <c r="G40" s="1" t="s">
        <v>42</v>
      </c>
    </row>
    <row r="41" customFormat="false" ht="15" hidden="false" customHeight="true" outlineLevel="0" collapsed="false">
      <c r="A41" s="1" t="s">
        <v>93</v>
      </c>
      <c r="B41" s="1" t="s">
        <v>94</v>
      </c>
      <c r="C41" s="1" t="s">
        <v>52</v>
      </c>
      <c r="D41" s="1" t="s">
        <v>28</v>
      </c>
      <c r="E41" s="4" t="n">
        <v>183430000</v>
      </c>
      <c r="F41" s="1" t="s">
        <v>29</v>
      </c>
      <c r="G41" s="1" t="s">
        <v>30</v>
      </c>
    </row>
    <row r="42" customFormat="false" ht="15" hidden="false" customHeight="true" outlineLevel="0" collapsed="false">
      <c r="A42" s="1" t="s">
        <v>95</v>
      </c>
      <c r="B42" s="1" t="s">
        <v>94</v>
      </c>
      <c r="C42" s="1" t="s">
        <v>52</v>
      </c>
      <c r="D42" s="1" t="s">
        <v>28</v>
      </c>
      <c r="E42" s="4" t="n">
        <v>150540000</v>
      </c>
      <c r="F42" s="1" t="s">
        <v>29</v>
      </c>
      <c r="G42" s="1" t="s">
        <v>30</v>
      </c>
    </row>
    <row r="43" customFormat="false" ht="15" hidden="false" customHeight="true" outlineLevel="0" collapsed="false">
      <c r="A43" s="1" t="s">
        <v>96</v>
      </c>
      <c r="B43" s="1" t="s">
        <v>94</v>
      </c>
      <c r="C43" s="1" t="s">
        <v>92</v>
      </c>
      <c r="D43" s="1" t="s">
        <v>41</v>
      </c>
      <c r="E43" s="4" t="n">
        <v>34740000</v>
      </c>
      <c r="F43" s="1" t="s">
        <v>29</v>
      </c>
      <c r="G43" s="1" t="s">
        <v>42</v>
      </c>
    </row>
    <row r="44" customFormat="false" ht="15" hidden="false" customHeight="true" outlineLevel="0" collapsed="false">
      <c r="A44" s="1" t="s">
        <v>97</v>
      </c>
      <c r="B44" s="1" t="s">
        <v>98</v>
      </c>
      <c r="C44" s="1" t="s">
        <v>48</v>
      </c>
      <c r="D44" s="1" t="s">
        <v>34</v>
      </c>
      <c r="E44" s="4" t="n">
        <v>143860000</v>
      </c>
      <c r="F44" s="1" t="s">
        <v>29</v>
      </c>
      <c r="G44" s="1" t="s">
        <v>35</v>
      </c>
    </row>
    <row r="45" customFormat="false" ht="15" hidden="false" customHeight="true" outlineLevel="0" collapsed="false">
      <c r="A45" s="1" t="s">
        <v>99</v>
      </c>
      <c r="B45" s="1" t="s">
        <v>98</v>
      </c>
      <c r="C45" s="1" t="s">
        <v>48</v>
      </c>
      <c r="D45" s="1" t="s">
        <v>34</v>
      </c>
      <c r="E45" s="4" t="n">
        <v>117529415</v>
      </c>
      <c r="F45" s="1" t="s">
        <v>29</v>
      </c>
      <c r="G45" s="1" t="s">
        <v>35</v>
      </c>
    </row>
    <row r="46" customFormat="false" ht="15" hidden="false" customHeight="true" outlineLevel="0" collapsed="false">
      <c r="A46" s="1" t="s">
        <v>100</v>
      </c>
      <c r="B46" s="1" t="s">
        <v>98</v>
      </c>
      <c r="C46" s="1" t="s">
        <v>33</v>
      </c>
      <c r="D46" s="1" t="s">
        <v>34</v>
      </c>
      <c r="E46" s="4" t="n">
        <v>37220000</v>
      </c>
      <c r="F46" s="1" t="s">
        <v>29</v>
      </c>
      <c r="G46" s="1" t="s">
        <v>35</v>
      </c>
    </row>
    <row r="47" customFormat="false" ht="15" hidden="false" customHeight="true" outlineLevel="0" collapsed="false">
      <c r="A47" s="1" t="s">
        <v>101</v>
      </c>
      <c r="B47" s="1" t="s">
        <v>102</v>
      </c>
      <c r="C47" s="1" t="s">
        <v>27</v>
      </c>
      <c r="D47" s="1" t="s">
        <v>28</v>
      </c>
      <c r="E47" s="4" t="n">
        <v>185080000</v>
      </c>
      <c r="F47" s="1" t="s">
        <v>29</v>
      </c>
      <c r="G47" s="1" t="s">
        <v>30</v>
      </c>
    </row>
    <row r="48" customFormat="false" ht="15" hidden="false" customHeight="true" outlineLevel="0" collapsed="false">
      <c r="A48" s="1" t="s">
        <v>103</v>
      </c>
      <c r="B48" s="1" t="s">
        <v>102</v>
      </c>
      <c r="C48" s="1" t="s">
        <v>56</v>
      </c>
      <c r="D48" s="1" t="s">
        <v>34</v>
      </c>
      <c r="E48" s="4" t="n">
        <v>146910000</v>
      </c>
      <c r="F48" s="1" t="s">
        <v>29</v>
      </c>
      <c r="G48" s="1" t="s">
        <v>35</v>
      </c>
    </row>
    <row r="49" customFormat="false" ht="15" hidden="false" customHeight="true" outlineLevel="0" collapsed="false">
      <c r="A49" s="1" t="s">
        <v>104</v>
      </c>
      <c r="B49" s="1" t="s">
        <v>102</v>
      </c>
      <c r="C49" s="1" t="s">
        <v>40</v>
      </c>
      <c r="D49" s="1" t="s">
        <v>41</v>
      </c>
      <c r="E49" s="4" t="n">
        <v>40030000</v>
      </c>
      <c r="F49" s="1" t="s">
        <v>29</v>
      </c>
      <c r="G49" s="1" t="s">
        <v>42</v>
      </c>
    </row>
    <row r="50" customFormat="false" ht="15" hidden="false" customHeight="true" outlineLevel="0" collapsed="false">
      <c r="A50" s="1" t="s">
        <v>105</v>
      </c>
      <c r="B50" s="1" t="s">
        <v>106</v>
      </c>
      <c r="C50" s="1" t="s">
        <v>27</v>
      </c>
      <c r="D50" s="1" t="s">
        <v>34</v>
      </c>
      <c r="E50" s="4" t="n">
        <v>223460000</v>
      </c>
      <c r="F50" s="1" t="s">
        <v>29</v>
      </c>
      <c r="G50" s="1" t="s">
        <v>107</v>
      </c>
    </row>
    <row r="51" customFormat="false" ht="15" hidden="false" customHeight="true" outlineLevel="0" collapsed="false">
      <c r="A51" s="1" t="s">
        <v>108</v>
      </c>
      <c r="B51" s="1" t="s">
        <v>106</v>
      </c>
      <c r="C51" s="1" t="s">
        <v>33</v>
      </c>
      <c r="D51" s="1" t="s">
        <v>34</v>
      </c>
      <c r="E51" s="4" t="n">
        <v>66211945</v>
      </c>
      <c r="F51" s="1" t="s">
        <v>53</v>
      </c>
      <c r="G51" s="1" t="s">
        <v>35</v>
      </c>
    </row>
    <row r="52" customFormat="false" ht="15" hidden="false" customHeight="true" outlineLevel="0" collapsed="false">
      <c r="A52" s="1" t="s">
        <v>109</v>
      </c>
      <c r="B52" s="1" t="s">
        <v>106</v>
      </c>
      <c r="C52" s="1" t="s">
        <v>37</v>
      </c>
      <c r="D52" s="1" t="s">
        <v>34</v>
      </c>
      <c r="E52" s="4" t="n">
        <v>33100000</v>
      </c>
      <c r="F52" s="1" t="s">
        <v>29</v>
      </c>
      <c r="G52" s="1" t="s">
        <v>35</v>
      </c>
    </row>
    <row r="53" customFormat="false" ht="15" hidden="false" customHeight="true" outlineLevel="0" collapsed="false">
      <c r="A53" s="1" t="s">
        <v>110</v>
      </c>
      <c r="B53" s="1" t="s">
        <v>106</v>
      </c>
      <c r="C53" s="1" t="s">
        <v>37</v>
      </c>
      <c r="D53" s="1" t="s">
        <v>34</v>
      </c>
      <c r="E53" s="4" t="n">
        <v>18310371</v>
      </c>
      <c r="F53" s="1" t="s">
        <v>29</v>
      </c>
      <c r="G53" s="1" t="s">
        <v>35</v>
      </c>
    </row>
    <row r="54" customFormat="false" ht="15" hidden="false" customHeight="true" outlineLevel="0" collapsed="false">
      <c r="A54" s="1" t="s">
        <v>111</v>
      </c>
      <c r="B54" s="1" t="s">
        <v>106</v>
      </c>
      <c r="C54" s="1" t="s">
        <v>40</v>
      </c>
      <c r="D54" s="1" t="s">
        <v>41</v>
      </c>
      <c r="E54" s="4" t="n">
        <v>24830000</v>
      </c>
      <c r="F54" s="1" t="s">
        <v>29</v>
      </c>
      <c r="G54" s="1" t="s">
        <v>42</v>
      </c>
    </row>
    <row r="55" customFormat="false" ht="15" hidden="false" customHeight="true" outlineLevel="0" collapsed="false">
      <c r="A55" s="1" t="s">
        <v>112</v>
      </c>
      <c r="B55" s="1" t="s">
        <v>113</v>
      </c>
      <c r="C55" s="1" t="s">
        <v>56</v>
      </c>
      <c r="D55" s="1" t="s">
        <v>34</v>
      </c>
      <c r="E55" s="4" t="n">
        <v>142122049</v>
      </c>
      <c r="F55" s="1" t="s">
        <v>53</v>
      </c>
      <c r="G55" s="1" t="s">
        <v>35</v>
      </c>
    </row>
    <row r="56" customFormat="false" ht="15" hidden="false" customHeight="true" outlineLevel="0" collapsed="false">
      <c r="A56" s="1" t="s">
        <v>114</v>
      </c>
      <c r="B56" s="1" t="s">
        <v>115</v>
      </c>
      <c r="C56" s="1" t="s">
        <v>52</v>
      </c>
      <c r="D56" s="1" t="s">
        <v>28</v>
      </c>
      <c r="E56" s="4" t="n">
        <v>124000000</v>
      </c>
      <c r="F56" s="1" t="s">
        <v>29</v>
      </c>
      <c r="G56" s="1" t="s">
        <v>30</v>
      </c>
    </row>
    <row r="57" customFormat="false" ht="15" hidden="false" customHeight="true" outlineLevel="0" collapsed="false">
      <c r="A57" s="1" t="s">
        <v>116</v>
      </c>
      <c r="B57" s="1" t="s">
        <v>115</v>
      </c>
      <c r="C57" s="1" t="s">
        <v>33</v>
      </c>
      <c r="D57" s="1" t="s">
        <v>34</v>
      </c>
      <c r="E57" s="4" t="n">
        <v>78919721</v>
      </c>
      <c r="F57" s="1" t="s">
        <v>29</v>
      </c>
      <c r="G57" s="1" t="s">
        <v>35</v>
      </c>
    </row>
    <row r="58" customFormat="false" ht="15" hidden="false" customHeight="true" outlineLevel="0" collapsed="false">
      <c r="A58" s="1" t="s">
        <v>117</v>
      </c>
      <c r="B58" s="1" t="s">
        <v>118</v>
      </c>
      <c r="C58" s="1" t="s">
        <v>52</v>
      </c>
      <c r="D58" s="1" t="s">
        <v>28</v>
      </c>
      <c r="E58" s="4" t="n">
        <v>275840000</v>
      </c>
      <c r="F58" s="1" t="s">
        <v>29</v>
      </c>
      <c r="G58" s="1" t="s">
        <v>30</v>
      </c>
    </row>
    <row r="59" customFormat="false" ht="15" hidden="false" customHeight="true" outlineLevel="0" collapsed="false">
      <c r="A59" s="1" t="s">
        <v>119</v>
      </c>
      <c r="B59" s="1" t="s">
        <v>118</v>
      </c>
      <c r="C59" s="1" t="s">
        <v>52</v>
      </c>
      <c r="D59" s="1" t="s">
        <v>28</v>
      </c>
      <c r="E59" s="4" t="n">
        <v>179890000</v>
      </c>
      <c r="F59" s="1" t="s">
        <v>29</v>
      </c>
      <c r="G59" s="1" t="s">
        <v>30</v>
      </c>
    </row>
    <row r="60" customFormat="false" ht="15" hidden="false" customHeight="true" outlineLevel="0" collapsed="false">
      <c r="A60" s="1" t="s">
        <v>120</v>
      </c>
      <c r="B60" s="1" t="s">
        <v>118</v>
      </c>
      <c r="C60" s="1" t="s">
        <v>92</v>
      </c>
      <c r="D60" s="1" t="s">
        <v>41</v>
      </c>
      <c r="E60" s="4" t="n">
        <v>41930000</v>
      </c>
      <c r="F60" s="1" t="s">
        <v>29</v>
      </c>
      <c r="G60" s="1" t="s">
        <v>42</v>
      </c>
    </row>
    <row r="61" customFormat="false" ht="15" hidden="false" customHeight="true" outlineLevel="0" collapsed="false">
      <c r="A61" s="1" t="s">
        <v>121</v>
      </c>
      <c r="B61" s="1" t="s">
        <v>118</v>
      </c>
      <c r="C61" s="1" t="s">
        <v>92</v>
      </c>
      <c r="D61" s="1" t="s">
        <v>41</v>
      </c>
      <c r="E61" s="4" t="n">
        <v>38920000</v>
      </c>
      <c r="F61" s="1" t="s">
        <v>29</v>
      </c>
      <c r="G61" s="1" t="s">
        <v>42</v>
      </c>
    </row>
    <row r="62" customFormat="false" ht="15" hidden="false" customHeight="true" outlineLevel="0" collapsed="false">
      <c r="A62" s="1" t="s">
        <v>122</v>
      </c>
      <c r="B62" s="1" t="s">
        <v>118</v>
      </c>
      <c r="C62" s="1" t="s">
        <v>92</v>
      </c>
      <c r="D62" s="1" t="s">
        <v>41</v>
      </c>
      <c r="E62" s="4" t="n">
        <v>37910000</v>
      </c>
      <c r="F62" s="1" t="s">
        <v>29</v>
      </c>
      <c r="G62" s="1" t="s">
        <v>42</v>
      </c>
    </row>
    <row r="63" customFormat="false" ht="15" hidden="false" customHeight="true" outlineLevel="0" collapsed="false">
      <c r="A63" s="1" t="s">
        <v>123</v>
      </c>
      <c r="B63" s="1" t="s">
        <v>124</v>
      </c>
      <c r="C63" s="1" t="s">
        <v>52</v>
      </c>
      <c r="D63" s="1" t="s">
        <v>28</v>
      </c>
      <c r="E63" s="4" t="n">
        <v>163610000</v>
      </c>
      <c r="F63" s="1" t="s">
        <v>29</v>
      </c>
      <c r="G63" s="1" t="s">
        <v>30</v>
      </c>
    </row>
    <row r="64" customFormat="false" ht="15" hidden="false" customHeight="true" outlineLevel="0" collapsed="false">
      <c r="A64" s="1" t="s">
        <v>125</v>
      </c>
      <c r="B64" s="1" t="s">
        <v>126</v>
      </c>
      <c r="C64" s="1" t="s">
        <v>27</v>
      </c>
      <c r="D64" s="1" t="s">
        <v>28</v>
      </c>
      <c r="E64" s="4" t="n">
        <v>181870000</v>
      </c>
      <c r="F64" s="1" t="s">
        <v>29</v>
      </c>
      <c r="G64" s="1" t="s">
        <v>30</v>
      </c>
    </row>
    <row r="65" customFormat="false" ht="15" hidden="false" customHeight="true" outlineLevel="0" collapsed="false">
      <c r="A65" s="1" t="s">
        <v>127</v>
      </c>
      <c r="B65" s="1" t="s">
        <v>128</v>
      </c>
      <c r="C65" s="1" t="s">
        <v>27</v>
      </c>
      <c r="D65" s="1" t="s">
        <v>28</v>
      </c>
      <c r="E65" s="4" t="n">
        <v>178620000</v>
      </c>
      <c r="F65" s="1" t="s">
        <v>29</v>
      </c>
      <c r="G65" s="1" t="s">
        <v>30</v>
      </c>
    </row>
    <row r="66" customFormat="false" ht="15" hidden="false" customHeight="true" outlineLevel="0" collapsed="false">
      <c r="A66" s="1" t="s">
        <v>129</v>
      </c>
      <c r="B66" s="1" t="s">
        <v>128</v>
      </c>
      <c r="C66" s="1" t="s">
        <v>27</v>
      </c>
      <c r="D66" s="1" t="s">
        <v>28</v>
      </c>
      <c r="E66" s="4" t="n">
        <v>164680000</v>
      </c>
      <c r="F66" s="1" t="s">
        <v>29</v>
      </c>
      <c r="G66" s="1" t="s">
        <v>30</v>
      </c>
    </row>
    <row r="67" customFormat="false" ht="15" hidden="false" customHeight="true" outlineLevel="0" collapsed="false">
      <c r="A67" s="1" t="s">
        <v>130</v>
      </c>
      <c r="B67" s="1" t="s">
        <v>128</v>
      </c>
      <c r="C67" s="1" t="s">
        <v>37</v>
      </c>
      <c r="D67" s="1" t="s">
        <v>34</v>
      </c>
      <c r="E67" s="4" t="n">
        <v>35850000</v>
      </c>
      <c r="F67" s="1" t="s">
        <v>29</v>
      </c>
      <c r="G67" s="1" t="s">
        <v>35</v>
      </c>
    </row>
    <row r="68" customFormat="false" ht="15" hidden="false" customHeight="true" outlineLevel="0" collapsed="false">
      <c r="A68" s="1" t="s">
        <v>131</v>
      </c>
      <c r="B68" s="1" t="s">
        <v>132</v>
      </c>
      <c r="C68" s="1" t="s">
        <v>56</v>
      </c>
      <c r="D68" s="1" t="s">
        <v>34</v>
      </c>
      <c r="E68" s="4" t="n">
        <v>181607802</v>
      </c>
      <c r="F68" s="1" t="s">
        <v>53</v>
      </c>
      <c r="G68" s="1" t="s">
        <v>35</v>
      </c>
    </row>
    <row r="69" customFormat="false" ht="15" hidden="false" customHeight="true" outlineLevel="0" collapsed="false">
      <c r="A69" s="1" t="s">
        <v>133</v>
      </c>
      <c r="B69" s="1" t="s">
        <v>132</v>
      </c>
      <c r="C69" s="1" t="s">
        <v>56</v>
      </c>
      <c r="D69" s="1" t="s">
        <v>34</v>
      </c>
      <c r="E69" s="4" t="n">
        <v>172950000</v>
      </c>
      <c r="F69" s="1" t="s">
        <v>29</v>
      </c>
      <c r="G69" s="1" t="s">
        <v>35</v>
      </c>
    </row>
    <row r="70" customFormat="false" ht="15" hidden="false" customHeight="true" outlineLevel="0" collapsed="false">
      <c r="A70" s="1" t="s">
        <v>134</v>
      </c>
      <c r="B70" s="1" t="s">
        <v>132</v>
      </c>
      <c r="C70" s="1" t="s">
        <v>56</v>
      </c>
      <c r="D70" s="1" t="s">
        <v>34</v>
      </c>
      <c r="E70" s="4" t="n">
        <v>141550000</v>
      </c>
      <c r="F70" s="1" t="s">
        <v>29</v>
      </c>
      <c r="G70" s="1" t="s">
        <v>35</v>
      </c>
    </row>
    <row r="71" customFormat="false" ht="15" hidden="false" customHeight="true" outlineLevel="0" collapsed="false">
      <c r="A71" s="1" t="s">
        <v>135</v>
      </c>
      <c r="B71" s="1" t="s">
        <v>132</v>
      </c>
      <c r="C71" s="1" t="s">
        <v>56</v>
      </c>
      <c r="D71" s="1" t="s">
        <v>34</v>
      </c>
      <c r="E71" s="4" t="n">
        <v>114628069</v>
      </c>
      <c r="F71" s="1" t="s">
        <v>53</v>
      </c>
      <c r="G71" s="1" t="s">
        <v>35</v>
      </c>
    </row>
    <row r="72" customFormat="false" ht="15" hidden="false" customHeight="true" outlineLevel="0" collapsed="false">
      <c r="A72" s="1" t="s">
        <v>136</v>
      </c>
      <c r="B72" s="1" t="s">
        <v>132</v>
      </c>
      <c r="C72" s="1" t="s">
        <v>33</v>
      </c>
      <c r="D72" s="1" t="s">
        <v>34</v>
      </c>
      <c r="E72" s="4" t="n">
        <v>70760000</v>
      </c>
      <c r="F72" s="1" t="s">
        <v>29</v>
      </c>
      <c r="G72" s="1" t="s">
        <v>35</v>
      </c>
    </row>
    <row r="73" customFormat="false" ht="15" hidden="false" customHeight="true" outlineLevel="0" collapsed="false">
      <c r="A73" s="1" t="s">
        <v>137</v>
      </c>
      <c r="B73" s="1" t="s">
        <v>132</v>
      </c>
      <c r="C73" s="1" t="s">
        <v>33</v>
      </c>
      <c r="D73" s="1" t="s">
        <v>34</v>
      </c>
      <c r="E73" s="4" t="n">
        <v>64229595</v>
      </c>
      <c r="F73" s="1" t="s">
        <v>29</v>
      </c>
      <c r="G73" s="1" t="s">
        <v>35</v>
      </c>
    </row>
    <row r="74" customFormat="false" ht="15" hidden="false" customHeight="true" outlineLevel="0" collapsed="false">
      <c r="A74" s="1" t="s">
        <v>138</v>
      </c>
      <c r="B74" s="1" t="s">
        <v>132</v>
      </c>
      <c r="C74" s="1" t="s">
        <v>37</v>
      </c>
      <c r="D74" s="1" t="s">
        <v>34</v>
      </c>
      <c r="E74" s="4" t="n">
        <v>57260000</v>
      </c>
      <c r="F74" s="1" t="s">
        <v>29</v>
      </c>
      <c r="G74" s="1" t="s">
        <v>35</v>
      </c>
    </row>
    <row r="75" customFormat="false" ht="15" hidden="false" customHeight="true" outlineLevel="0" collapsed="false">
      <c r="A75" s="1" t="s">
        <v>139</v>
      </c>
      <c r="B75" s="1" t="s">
        <v>140</v>
      </c>
      <c r="C75" s="1" t="s">
        <v>52</v>
      </c>
      <c r="D75" s="1" t="s">
        <v>34</v>
      </c>
      <c r="E75" s="4" t="n">
        <v>215090000</v>
      </c>
      <c r="F75" s="1" t="s">
        <v>29</v>
      </c>
      <c r="G75" s="1" t="s">
        <v>141</v>
      </c>
    </row>
    <row r="76" customFormat="false" ht="15" hidden="false" customHeight="true" outlineLevel="0" collapsed="false">
      <c r="A76" s="1" t="s">
        <v>142</v>
      </c>
      <c r="B76" s="1" t="s">
        <v>143</v>
      </c>
      <c r="C76" s="1" t="s">
        <v>52</v>
      </c>
      <c r="D76" s="1" t="s">
        <v>28</v>
      </c>
      <c r="E76" s="4" t="n">
        <v>146640000</v>
      </c>
      <c r="F76" s="1" t="s">
        <v>29</v>
      </c>
      <c r="G76" s="1" t="s">
        <v>30</v>
      </c>
    </row>
    <row r="77" customFormat="false" ht="15" hidden="false" customHeight="true" outlineLevel="0" collapsed="false">
      <c r="A77" s="1" t="s">
        <v>144</v>
      </c>
      <c r="B77" s="1" t="s">
        <v>145</v>
      </c>
      <c r="C77" s="1" t="s">
        <v>59</v>
      </c>
      <c r="D77" s="1" t="s">
        <v>41</v>
      </c>
      <c r="E77" s="4" t="n">
        <v>61600000</v>
      </c>
      <c r="F77" s="1" t="s">
        <v>29</v>
      </c>
      <c r="G77" s="1" t="s">
        <v>42</v>
      </c>
    </row>
    <row r="78" customFormat="false" ht="15" hidden="false" customHeight="true" outlineLevel="0" collapsed="false">
      <c r="A78" s="1" t="s">
        <v>146</v>
      </c>
      <c r="B78" s="1" t="s">
        <v>145</v>
      </c>
      <c r="C78" s="1" t="s">
        <v>40</v>
      </c>
      <c r="D78" s="1" t="s">
        <v>41</v>
      </c>
      <c r="E78" s="4" t="n">
        <v>39630000</v>
      </c>
      <c r="F78" s="1" t="s">
        <v>29</v>
      </c>
      <c r="G78" s="1" t="s">
        <v>42</v>
      </c>
    </row>
    <row r="79" customFormat="false" ht="15" hidden="false" customHeight="true" outlineLevel="0" collapsed="false">
      <c r="A79" s="1" t="s">
        <v>147</v>
      </c>
      <c r="B79" s="1" t="s">
        <v>148</v>
      </c>
      <c r="C79" s="1" t="s">
        <v>59</v>
      </c>
      <c r="D79" s="1" t="s">
        <v>41</v>
      </c>
      <c r="E79" s="4" t="n">
        <v>77270000</v>
      </c>
      <c r="F79" s="1" t="s">
        <v>29</v>
      </c>
      <c r="G79" s="1" t="s">
        <v>42</v>
      </c>
    </row>
    <row r="80" customFormat="false" ht="15" hidden="false" customHeight="true" outlineLevel="0" collapsed="false">
      <c r="A80" s="1" t="s">
        <v>149</v>
      </c>
      <c r="B80" s="1" t="s">
        <v>148</v>
      </c>
      <c r="C80" s="1" t="s">
        <v>59</v>
      </c>
      <c r="D80" s="1" t="s">
        <v>41</v>
      </c>
      <c r="E80" s="4" t="n">
        <v>58680000</v>
      </c>
      <c r="F80" s="1" t="s">
        <v>29</v>
      </c>
      <c r="G80" s="1" t="s">
        <v>42</v>
      </c>
    </row>
    <row r="81" customFormat="false" ht="15" hidden="false" customHeight="true" outlineLevel="0" collapsed="false">
      <c r="A81" s="1" t="s">
        <v>150</v>
      </c>
      <c r="B81" s="1" t="s">
        <v>151</v>
      </c>
      <c r="C81" s="1" t="s">
        <v>56</v>
      </c>
      <c r="D81" s="1" t="s">
        <v>34</v>
      </c>
      <c r="E81" s="4" t="n">
        <v>120839134</v>
      </c>
      <c r="F81" s="1" t="s">
        <v>53</v>
      </c>
      <c r="G81" s="1" t="s">
        <v>35</v>
      </c>
    </row>
    <row r="82" customFormat="false" ht="15" hidden="false" customHeight="true" outlineLevel="0" collapsed="false">
      <c r="A82" s="1" t="s">
        <v>152</v>
      </c>
      <c r="B82" s="1" t="s">
        <v>151</v>
      </c>
      <c r="C82" s="1" t="s">
        <v>92</v>
      </c>
      <c r="D82" s="1" t="s">
        <v>41</v>
      </c>
      <c r="E82" s="4" t="n">
        <v>48230000</v>
      </c>
      <c r="F82" s="1" t="s">
        <v>29</v>
      </c>
      <c r="G82" s="1" t="s">
        <v>42</v>
      </c>
    </row>
    <row r="83" customFormat="false" ht="15" hidden="false" customHeight="true" outlineLevel="0" collapsed="false">
      <c r="A83" s="1" t="s">
        <v>153</v>
      </c>
      <c r="B83" s="1" t="s">
        <v>154</v>
      </c>
      <c r="C83" s="1" t="s">
        <v>52</v>
      </c>
      <c r="D83" s="1" t="s">
        <v>28</v>
      </c>
      <c r="E83" s="4" t="n">
        <v>336080000</v>
      </c>
      <c r="F83" s="1" t="s">
        <v>29</v>
      </c>
      <c r="G83" s="1" t="s">
        <v>30</v>
      </c>
    </row>
    <row r="84" customFormat="false" ht="15" hidden="false" customHeight="true" outlineLevel="0" collapsed="false">
      <c r="A84" s="1" t="s">
        <v>155</v>
      </c>
      <c r="B84" s="1" t="s">
        <v>154</v>
      </c>
      <c r="C84" s="1" t="s">
        <v>48</v>
      </c>
      <c r="D84" s="1" t="s">
        <v>34</v>
      </c>
      <c r="E84" s="4" t="n">
        <v>118520000</v>
      </c>
      <c r="F84" s="1" t="s">
        <v>29</v>
      </c>
      <c r="G84" s="1" t="s">
        <v>35</v>
      </c>
    </row>
    <row r="85" customFormat="false" ht="15" hidden="false" customHeight="true" outlineLevel="0" collapsed="false">
      <c r="A85" s="1" t="s">
        <v>156</v>
      </c>
      <c r="B85" s="1" t="s">
        <v>154</v>
      </c>
      <c r="C85" s="1" t="s">
        <v>92</v>
      </c>
      <c r="D85" s="1" t="s">
        <v>41</v>
      </c>
      <c r="E85" s="4" t="n">
        <v>43020372</v>
      </c>
      <c r="F85" s="1" t="s">
        <v>29</v>
      </c>
      <c r="G85" s="1" t="s">
        <v>42</v>
      </c>
    </row>
    <row r="86" customFormat="false" ht="15" hidden="false" customHeight="true" outlineLevel="0" collapsed="false">
      <c r="A86" s="1" t="s">
        <v>157</v>
      </c>
      <c r="B86" s="1" t="s">
        <v>154</v>
      </c>
      <c r="C86" s="1" t="s">
        <v>92</v>
      </c>
      <c r="D86" s="1" t="s">
        <v>41</v>
      </c>
      <c r="E86" s="4" t="n">
        <v>36540000</v>
      </c>
      <c r="F86" s="1" t="s">
        <v>29</v>
      </c>
      <c r="G86" s="1" t="s">
        <v>42</v>
      </c>
    </row>
    <row r="87" customFormat="false" ht="15" hidden="false" customHeight="true" outlineLevel="0" collapsed="false">
      <c r="A87" s="1" t="s">
        <v>158</v>
      </c>
      <c r="B87" s="1" t="s">
        <v>154</v>
      </c>
      <c r="C87" s="1" t="s">
        <v>92</v>
      </c>
      <c r="D87" s="1" t="s">
        <v>41</v>
      </c>
      <c r="E87" s="4" t="n">
        <v>35290000</v>
      </c>
      <c r="F87" s="1" t="s">
        <v>29</v>
      </c>
      <c r="G87" s="1" t="s">
        <v>42</v>
      </c>
    </row>
    <row r="88" customFormat="false" ht="15" hidden="false" customHeight="true" outlineLevel="0" collapsed="false">
      <c r="A88" s="1" t="s">
        <v>159</v>
      </c>
      <c r="B88" s="1" t="s">
        <v>154</v>
      </c>
      <c r="C88" s="1" t="s">
        <v>92</v>
      </c>
      <c r="D88" s="1" t="s">
        <v>41</v>
      </c>
      <c r="E88" s="4" t="n">
        <v>32740000</v>
      </c>
      <c r="F88" s="1" t="s">
        <v>29</v>
      </c>
      <c r="G88" s="1" t="s">
        <v>42</v>
      </c>
    </row>
    <row r="89" customFormat="false" ht="15" hidden="false" customHeight="true" outlineLevel="0" collapsed="false">
      <c r="A89" s="1" t="s">
        <v>160</v>
      </c>
      <c r="B89" s="1" t="s">
        <v>154</v>
      </c>
      <c r="C89" s="1" t="s">
        <v>92</v>
      </c>
      <c r="D89" s="1" t="s">
        <v>41</v>
      </c>
      <c r="E89" s="4" t="n">
        <v>32190000</v>
      </c>
      <c r="F89" s="1" t="s">
        <v>29</v>
      </c>
      <c r="G89" s="1" t="s">
        <v>42</v>
      </c>
    </row>
    <row r="90" customFormat="false" ht="15" hidden="false" customHeight="true" outlineLevel="0" collapsed="false">
      <c r="A90" s="1" t="s">
        <v>161</v>
      </c>
      <c r="B90" s="1" t="s">
        <v>154</v>
      </c>
      <c r="C90" s="1" t="s">
        <v>92</v>
      </c>
      <c r="D90" s="1" t="s">
        <v>41</v>
      </c>
      <c r="E90" s="4" t="n">
        <v>26010000</v>
      </c>
      <c r="F90" s="1" t="s">
        <v>29</v>
      </c>
      <c r="G90" s="1" t="s">
        <v>42</v>
      </c>
    </row>
    <row r="91" customFormat="false" ht="15" hidden="false" customHeight="true" outlineLevel="0" collapsed="false">
      <c r="A91" s="1" t="s">
        <v>162</v>
      </c>
      <c r="B91" s="1" t="s">
        <v>163</v>
      </c>
      <c r="C91" s="1" t="s">
        <v>27</v>
      </c>
      <c r="D91" s="1" t="s">
        <v>28</v>
      </c>
      <c r="E91" s="4" t="n">
        <v>205670000</v>
      </c>
      <c r="F91" s="1" t="s">
        <v>29</v>
      </c>
      <c r="G91" s="1" t="s">
        <v>30</v>
      </c>
    </row>
    <row r="92" customFormat="false" ht="15" hidden="false" customHeight="true" outlineLevel="0" collapsed="false">
      <c r="A92" s="1" t="s">
        <v>164</v>
      </c>
      <c r="B92" s="1" t="s">
        <v>163</v>
      </c>
      <c r="C92" s="1" t="s">
        <v>48</v>
      </c>
      <c r="D92" s="1" t="s">
        <v>34</v>
      </c>
      <c r="E92" s="4" t="n">
        <v>150780000</v>
      </c>
      <c r="F92" s="1" t="s">
        <v>29</v>
      </c>
      <c r="G92" s="1" t="s">
        <v>35</v>
      </c>
    </row>
    <row r="93" customFormat="false" ht="15" hidden="false" customHeight="true" outlineLevel="0" collapsed="false">
      <c r="A93" s="1" t="s">
        <v>165</v>
      </c>
      <c r="B93" s="1" t="s">
        <v>163</v>
      </c>
      <c r="C93" s="1" t="s">
        <v>33</v>
      </c>
      <c r="D93" s="1" t="s">
        <v>34</v>
      </c>
      <c r="E93" s="4" t="n">
        <v>59760481</v>
      </c>
      <c r="F93" s="1" t="s">
        <v>53</v>
      </c>
      <c r="G93" s="1" t="s">
        <v>35</v>
      </c>
    </row>
    <row r="94" customFormat="false" ht="15" hidden="false" customHeight="true" outlineLevel="0" collapsed="false">
      <c r="A94" s="1" t="s">
        <v>166</v>
      </c>
      <c r="B94" s="1" t="s">
        <v>167</v>
      </c>
      <c r="C94" s="1" t="s">
        <v>52</v>
      </c>
      <c r="D94" s="1" t="s">
        <v>28</v>
      </c>
      <c r="E94" s="4" t="n">
        <v>185420000</v>
      </c>
      <c r="F94" s="1" t="s">
        <v>29</v>
      </c>
      <c r="G94" s="1" t="s">
        <v>30</v>
      </c>
    </row>
    <row r="95" customFormat="false" ht="15" hidden="false" customHeight="true" outlineLevel="0" collapsed="false">
      <c r="A95" s="1" t="s">
        <v>168</v>
      </c>
      <c r="B95" s="1" t="s">
        <v>167</v>
      </c>
      <c r="C95" s="1" t="s">
        <v>169</v>
      </c>
      <c r="D95" s="1" t="s">
        <v>41</v>
      </c>
      <c r="E95" s="4" t="n">
        <v>104770000</v>
      </c>
      <c r="F95" s="1" t="s">
        <v>29</v>
      </c>
      <c r="G95" s="1" t="s">
        <v>42</v>
      </c>
    </row>
    <row r="96" customFormat="false" ht="15" hidden="false" customHeight="true" outlineLevel="0" collapsed="false">
      <c r="A96" s="1" t="s">
        <v>170</v>
      </c>
      <c r="B96" s="1" t="s">
        <v>171</v>
      </c>
      <c r="C96" s="1" t="s">
        <v>52</v>
      </c>
      <c r="D96" s="1" t="s">
        <v>28</v>
      </c>
      <c r="E96" s="4" t="n">
        <v>254870000</v>
      </c>
      <c r="F96" s="1" t="s">
        <v>29</v>
      </c>
      <c r="G96" s="1" t="s">
        <v>30</v>
      </c>
    </row>
    <row r="97" customFormat="false" ht="15" hidden="false" customHeight="true" outlineLevel="0" collapsed="false">
      <c r="A97" s="1" t="s">
        <v>172</v>
      </c>
      <c r="B97" s="1" t="s">
        <v>171</v>
      </c>
      <c r="C97" s="1" t="s">
        <v>56</v>
      </c>
      <c r="D97" s="1" t="s">
        <v>34</v>
      </c>
      <c r="E97" s="4" t="n">
        <v>151337808</v>
      </c>
      <c r="F97" s="1" t="s">
        <v>29</v>
      </c>
      <c r="G97" s="1" t="s">
        <v>35</v>
      </c>
    </row>
    <row r="98" customFormat="false" ht="15" hidden="false" customHeight="true" outlineLevel="0" collapsed="false">
      <c r="A98" s="1" t="s">
        <v>173</v>
      </c>
      <c r="B98" s="1" t="s">
        <v>171</v>
      </c>
      <c r="C98" s="1" t="s">
        <v>33</v>
      </c>
      <c r="D98" s="1" t="s">
        <v>34</v>
      </c>
      <c r="E98" s="4" t="n">
        <v>71198560</v>
      </c>
      <c r="F98" s="1" t="s">
        <v>29</v>
      </c>
      <c r="G98" s="1" t="s">
        <v>35</v>
      </c>
    </row>
    <row r="99" customFormat="false" ht="15" hidden="false" customHeight="true" outlineLevel="0" collapsed="false">
      <c r="A99" s="1" t="s">
        <v>174</v>
      </c>
      <c r="B99" s="1" t="s">
        <v>175</v>
      </c>
      <c r="C99" s="1" t="s">
        <v>27</v>
      </c>
      <c r="D99" s="1" t="s">
        <v>28</v>
      </c>
      <c r="E99" s="4" t="n">
        <v>204570000</v>
      </c>
      <c r="F99" s="1" t="s">
        <v>29</v>
      </c>
      <c r="G99" s="1" t="s">
        <v>30</v>
      </c>
    </row>
    <row r="100" customFormat="false" ht="15" hidden="false" customHeight="true" outlineLevel="0" collapsed="false">
      <c r="A100" s="1" t="s">
        <v>176</v>
      </c>
      <c r="B100" s="1" t="s">
        <v>175</v>
      </c>
      <c r="C100" s="1" t="s">
        <v>56</v>
      </c>
      <c r="D100" s="1" t="s">
        <v>34</v>
      </c>
      <c r="E100" s="4" t="n">
        <v>198580000</v>
      </c>
      <c r="F100" s="1" t="s">
        <v>29</v>
      </c>
      <c r="G100" s="1" t="s">
        <v>35</v>
      </c>
    </row>
    <row r="101" customFormat="false" ht="15" hidden="false" customHeight="true" outlineLevel="0" collapsed="false">
      <c r="A101" s="1" t="s">
        <v>177</v>
      </c>
      <c r="B101" s="1" t="s">
        <v>175</v>
      </c>
      <c r="C101" s="1" t="s">
        <v>37</v>
      </c>
      <c r="D101" s="1" t="s">
        <v>34</v>
      </c>
      <c r="E101" s="4" t="n">
        <v>50630000</v>
      </c>
      <c r="F101" s="1" t="s">
        <v>29</v>
      </c>
      <c r="G101" s="1" t="s">
        <v>35</v>
      </c>
    </row>
    <row r="102" customFormat="false" ht="15" hidden="false" customHeight="true" outlineLevel="0" collapsed="false">
      <c r="A102" s="1" t="s">
        <v>178</v>
      </c>
      <c r="B102" s="1" t="s">
        <v>179</v>
      </c>
      <c r="C102" s="1" t="s">
        <v>27</v>
      </c>
      <c r="D102" s="1" t="s">
        <v>28</v>
      </c>
      <c r="E102" s="4" t="n">
        <v>304120000</v>
      </c>
      <c r="F102" s="1" t="s">
        <v>29</v>
      </c>
      <c r="G102" s="1" t="s">
        <v>30</v>
      </c>
    </row>
    <row r="103" customFormat="false" ht="15" hidden="false" customHeight="true" outlineLevel="0" collapsed="false">
      <c r="A103" s="1" t="s">
        <v>180</v>
      </c>
      <c r="B103" s="1" t="s">
        <v>179</v>
      </c>
      <c r="C103" s="1" t="s">
        <v>27</v>
      </c>
      <c r="D103" s="1" t="s">
        <v>28</v>
      </c>
      <c r="E103" s="4" t="n">
        <v>146388389</v>
      </c>
      <c r="F103" s="1" t="s">
        <v>53</v>
      </c>
      <c r="G103" s="1" t="s">
        <v>30</v>
      </c>
    </row>
    <row r="104" customFormat="false" ht="15" hidden="false" customHeight="true" outlineLevel="0" collapsed="false">
      <c r="A104" s="1" t="s">
        <v>181</v>
      </c>
      <c r="B104" s="1" t="s">
        <v>179</v>
      </c>
      <c r="C104" s="1" t="s">
        <v>33</v>
      </c>
      <c r="D104" s="1" t="s">
        <v>34</v>
      </c>
      <c r="E104" s="4" t="n">
        <v>75194335</v>
      </c>
      <c r="F104" s="1" t="s">
        <v>29</v>
      </c>
      <c r="G104" s="1" t="s">
        <v>35</v>
      </c>
    </row>
    <row r="105" customFormat="false" ht="15" hidden="false" customHeight="true" outlineLevel="0" collapsed="false">
      <c r="A105" s="1" t="s">
        <v>182</v>
      </c>
      <c r="B105" s="1" t="s">
        <v>179</v>
      </c>
      <c r="C105" s="1" t="s">
        <v>40</v>
      </c>
      <c r="D105" s="1" t="s">
        <v>41</v>
      </c>
      <c r="E105" s="4" t="n">
        <v>50900675</v>
      </c>
      <c r="F105" s="1" t="s">
        <v>29</v>
      </c>
      <c r="G105" s="1" t="s">
        <v>42</v>
      </c>
    </row>
    <row r="106" customFormat="false" ht="15" hidden="false" customHeight="true" outlineLevel="0" collapsed="false">
      <c r="A106" s="1" t="s">
        <v>183</v>
      </c>
      <c r="B106" s="1" t="s">
        <v>184</v>
      </c>
      <c r="C106" s="1" t="s">
        <v>27</v>
      </c>
      <c r="D106" s="1" t="s">
        <v>28</v>
      </c>
      <c r="E106" s="4" t="n">
        <v>352550000</v>
      </c>
      <c r="F106" s="1" t="s">
        <v>29</v>
      </c>
      <c r="G106" s="1" t="s">
        <v>30</v>
      </c>
    </row>
    <row r="107" customFormat="false" ht="15" hidden="false" customHeight="true" outlineLevel="0" collapsed="false">
      <c r="A107" s="1" t="s">
        <v>185</v>
      </c>
      <c r="B107" s="1" t="s">
        <v>184</v>
      </c>
      <c r="C107" s="1" t="s">
        <v>27</v>
      </c>
      <c r="D107" s="1" t="s">
        <v>28</v>
      </c>
      <c r="E107" s="4" t="n">
        <v>238361270</v>
      </c>
      <c r="F107" s="1" t="s">
        <v>29</v>
      </c>
      <c r="G107" s="1" t="s">
        <v>30</v>
      </c>
    </row>
    <row r="108" customFormat="false" ht="15" hidden="false" customHeight="true" outlineLevel="0" collapsed="false">
      <c r="A108" s="1" t="s">
        <v>186</v>
      </c>
      <c r="B108" s="1" t="s">
        <v>184</v>
      </c>
      <c r="C108" s="1" t="s">
        <v>48</v>
      </c>
      <c r="D108" s="1" t="s">
        <v>34</v>
      </c>
      <c r="E108" s="4" t="n">
        <v>155989500</v>
      </c>
      <c r="F108" s="1" t="s">
        <v>53</v>
      </c>
      <c r="G108" s="1" t="s">
        <v>35</v>
      </c>
    </row>
    <row r="109" customFormat="false" ht="15" hidden="false" customHeight="true" outlineLevel="0" collapsed="false">
      <c r="A109" s="1" t="s">
        <v>187</v>
      </c>
      <c r="B109" s="1" t="s">
        <v>184</v>
      </c>
      <c r="C109" s="1" t="s">
        <v>56</v>
      </c>
      <c r="D109" s="1" t="s">
        <v>34</v>
      </c>
      <c r="E109" s="4" t="n">
        <v>150225313</v>
      </c>
      <c r="F109" s="1" t="s">
        <v>53</v>
      </c>
      <c r="G109" s="1" t="s">
        <v>35</v>
      </c>
    </row>
    <row r="110" customFormat="false" ht="15" hidden="false" customHeight="true" outlineLevel="0" collapsed="false">
      <c r="A110" s="1" t="s">
        <v>188</v>
      </c>
      <c r="B110" s="1" t="s">
        <v>184</v>
      </c>
      <c r="C110" s="1" t="s">
        <v>48</v>
      </c>
      <c r="D110" s="1" t="s">
        <v>34</v>
      </c>
      <c r="E110" s="4" t="n">
        <v>145300000</v>
      </c>
      <c r="F110" s="1" t="s">
        <v>29</v>
      </c>
      <c r="G110" s="1" t="s">
        <v>35</v>
      </c>
    </row>
    <row r="111" customFormat="false" ht="15" hidden="false" customHeight="true" outlineLevel="0" collapsed="false">
      <c r="A111" s="1" t="s">
        <v>189</v>
      </c>
      <c r="B111" s="1" t="s">
        <v>184</v>
      </c>
      <c r="C111" s="1" t="s">
        <v>48</v>
      </c>
      <c r="D111" s="1" t="s">
        <v>34</v>
      </c>
      <c r="E111" s="4" t="n">
        <v>144126427</v>
      </c>
      <c r="F111" s="1" t="s">
        <v>53</v>
      </c>
      <c r="G111" s="1" t="s">
        <v>35</v>
      </c>
    </row>
    <row r="112" customFormat="false" ht="15" hidden="false" customHeight="true" outlineLevel="0" collapsed="false">
      <c r="A112" s="1" t="s">
        <v>190</v>
      </c>
      <c r="B112" s="1" t="s">
        <v>184</v>
      </c>
      <c r="C112" s="1" t="s">
        <v>48</v>
      </c>
      <c r="D112" s="1" t="s">
        <v>34</v>
      </c>
      <c r="E112" s="4" t="n">
        <v>92760000</v>
      </c>
      <c r="F112" s="1" t="s">
        <v>29</v>
      </c>
      <c r="G112" s="1" t="s">
        <v>35</v>
      </c>
    </row>
    <row r="113" customFormat="false" ht="15" hidden="false" customHeight="true" outlineLevel="0" collapsed="false">
      <c r="A113" s="1" t="s">
        <v>191</v>
      </c>
      <c r="B113" s="1" t="s">
        <v>184</v>
      </c>
      <c r="C113" s="1" t="s">
        <v>33</v>
      </c>
      <c r="D113" s="1" t="s">
        <v>34</v>
      </c>
      <c r="E113" s="4" t="n">
        <v>70408131</v>
      </c>
      <c r="F113" s="1" t="s">
        <v>53</v>
      </c>
      <c r="G113" s="1" t="s">
        <v>35</v>
      </c>
    </row>
    <row r="114" customFormat="false" ht="15" hidden="false" customHeight="true" outlineLevel="0" collapsed="false">
      <c r="A114" s="1" t="s">
        <v>192</v>
      </c>
      <c r="B114" s="1" t="s">
        <v>184</v>
      </c>
      <c r="C114" s="1" t="s">
        <v>33</v>
      </c>
      <c r="D114" s="1" t="s">
        <v>34</v>
      </c>
      <c r="E114" s="4" t="n">
        <v>58090000</v>
      </c>
      <c r="F114" s="1" t="s">
        <v>29</v>
      </c>
      <c r="G114" s="1" t="s">
        <v>35</v>
      </c>
    </row>
    <row r="115" customFormat="false" ht="15" hidden="false" customHeight="true" outlineLevel="0" collapsed="false">
      <c r="A115" s="1" t="s">
        <v>193</v>
      </c>
      <c r="B115" s="1" t="s">
        <v>184</v>
      </c>
      <c r="C115" s="1" t="s">
        <v>33</v>
      </c>
      <c r="D115" s="1" t="s">
        <v>34</v>
      </c>
      <c r="E115" s="4" t="n">
        <v>54750000</v>
      </c>
      <c r="F115" s="1" t="s">
        <v>29</v>
      </c>
      <c r="G115" s="1" t="s">
        <v>35</v>
      </c>
    </row>
    <row r="116" customFormat="false" ht="15" hidden="false" customHeight="true" outlineLevel="0" collapsed="false">
      <c r="A116" s="1" t="s">
        <v>194</v>
      </c>
      <c r="B116" s="1" t="s">
        <v>184</v>
      </c>
      <c r="C116" s="1" t="s">
        <v>37</v>
      </c>
      <c r="D116" s="1" t="s">
        <v>34</v>
      </c>
      <c r="E116" s="4" t="n">
        <v>50530000</v>
      </c>
      <c r="F116" s="1" t="s">
        <v>29</v>
      </c>
      <c r="G116" s="1" t="s">
        <v>35</v>
      </c>
    </row>
    <row r="117" customFormat="false" ht="15" hidden="false" customHeight="true" outlineLevel="0" collapsed="false">
      <c r="A117" s="1" t="s">
        <v>195</v>
      </c>
      <c r="B117" s="1" t="s">
        <v>184</v>
      </c>
      <c r="C117" s="1" t="s">
        <v>40</v>
      </c>
      <c r="D117" s="1" t="s">
        <v>34</v>
      </c>
      <c r="E117" s="4" t="n">
        <v>39040000</v>
      </c>
      <c r="F117" s="1" t="s">
        <v>29</v>
      </c>
      <c r="G117" s="1" t="s">
        <v>196</v>
      </c>
    </row>
    <row r="118" customFormat="false" ht="15" hidden="false" customHeight="true" outlineLevel="0" collapsed="false">
      <c r="A118" s="1" t="s">
        <v>197</v>
      </c>
      <c r="B118" s="1" t="s">
        <v>184</v>
      </c>
      <c r="C118" s="1" t="s">
        <v>40</v>
      </c>
      <c r="D118" s="1" t="s">
        <v>41</v>
      </c>
      <c r="E118" s="4" t="n">
        <v>43340000</v>
      </c>
      <c r="F118" s="1" t="s">
        <v>29</v>
      </c>
      <c r="G118" s="1" t="s">
        <v>42</v>
      </c>
    </row>
    <row r="119" customFormat="false" ht="15" hidden="false" customHeight="true" outlineLevel="0" collapsed="false">
      <c r="A119" s="1" t="s">
        <v>198</v>
      </c>
      <c r="B119" s="1" t="s">
        <v>199</v>
      </c>
      <c r="C119" s="1" t="s">
        <v>48</v>
      </c>
      <c r="D119" s="1" t="s">
        <v>34</v>
      </c>
      <c r="E119" s="4" t="n">
        <v>153351328</v>
      </c>
      <c r="F119" s="1" t="s">
        <v>53</v>
      </c>
      <c r="G119" s="1" t="s">
        <v>35</v>
      </c>
    </row>
    <row r="120" customFormat="false" ht="15" hidden="false" customHeight="true" outlineLevel="0" collapsed="false">
      <c r="A120" s="1" t="s">
        <v>200</v>
      </c>
      <c r="B120" s="1" t="s">
        <v>199</v>
      </c>
      <c r="C120" s="1" t="s">
        <v>48</v>
      </c>
      <c r="D120" s="1" t="s">
        <v>34</v>
      </c>
      <c r="E120" s="4" t="n">
        <v>140250000</v>
      </c>
      <c r="F120" s="1" t="s">
        <v>29</v>
      </c>
      <c r="G120" s="1" t="s">
        <v>35</v>
      </c>
    </row>
    <row r="121" customFormat="false" ht="15" hidden="false" customHeight="true" outlineLevel="0" collapsed="false">
      <c r="A121" s="1" t="s">
        <v>201</v>
      </c>
      <c r="B121" s="1" t="s">
        <v>199</v>
      </c>
      <c r="C121" s="1" t="s">
        <v>59</v>
      </c>
      <c r="D121" s="1" t="s">
        <v>41</v>
      </c>
      <c r="E121" s="4" t="n">
        <v>75440000</v>
      </c>
      <c r="F121" s="1" t="s">
        <v>29</v>
      </c>
      <c r="G121" s="1" t="s">
        <v>42</v>
      </c>
    </row>
    <row r="122" customFormat="false" ht="15" hidden="false" customHeight="true" outlineLevel="0" collapsed="false">
      <c r="A122" s="1" t="s">
        <v>202</v>
      </c>
      <c r="B122" s="1" t="s">
        <v>203</v>
      </c>
      <c r="C122" s="1" t="s">
        <v>56</v>
      </c>
      <c r="D122" s="1" t="s">
        <v>34</v>
      </c>
      <c r="E122" s="4" t="n">
        <v>161220000</v>
      </c>
      <c r="F122" s="1" t="s">
        <v>29</v>
      </c>
      <c r="G122" s="1" t="s">
        <v>35</v>
      </c>
    </row>
    <row r="123" customFormat="false" ht="15" hidden="false" customHeight="true" outlineLevel="0" collapsed="false">
      <c r="A123" s="1" t="s">
        <v>204</v>
      </c>
      <c r="B123" s="1" t="s">
        <v>203</v>
      </c>
      <c r="C123" s="1" t="s">
        <v>56</v>
      </c>
      <c r="D123" s="1" t="s">
        <v>34</v>
      </c>
      <c r="E123" s="4" t="n">
        <v>155120000</v>
      </c>
      <c r="F123" s="1" t="s">
        <v>29</v>
      </c>
      <c r="G123" s="1" t="s">
        <v>35</v>
      </c>
    </row>
    <row r="124" customFormat="false" ht="15" hidden="false" customHeight="true" outlineLevel="0" collapsed="false">
      <c r="A124" s="1" t="s">
        <v>205</v>
      </c>
      <c r="B124" s="1" t="s">
        <v>203</v>
      </c>
      <c r="C124" s="1" t="s">
        <v>37</v>
      </c>
      <c r="D124" s="1" t="s">
        <v>34</v>
      </c>
      <c r="E124" s="4" t="n">
        <v>78640000</v>
      </c>
      <c r="F124" s="1" t="s">
        <v>29</v>
      </c>
      <c r="G124" s="1" t="s">
        <v>35</v>
      </c>
    </row>
    <row r="125" customFormat="false" ht="15" hidden="false" customHeight="true" outlineLevel="0" collapsed="false">
      <c r="A125" s="1" t="s">
        <v>206</v>
      </c>
      <c r="B125" s="1" t="s">
        <v>203</v>
      </c>
      <c r="C125" s="1" t="s">
        <v>37</v>
      </c>
      <c r="D125" s="1" t="s">
        <v>34</v>
      </c>
      <c r="E125" s="4" t="n">
        <v>58460000</v>
      </c>
      <c r="F125" s="1" t="s">
        <v>29</v>
      </c>
      <c r="G125" s="1" t="s">
        <v>35</v>
      </c>
    </row>
    <row r="126" customFormat="false" ht="15" hidden="false" customHeight="true" outlineLevel="0" collapsed="false">
      <c r="A126" s="1" t="s">
        <v>207</v>
      </c>
      <c r="B126" s="1" t="s">
        <v>203</v>
      </c>
      <c r="C126" s="1" t="s">
        <v>40</v>
      </c>
      <c r="D126" s="1" t="s">
        <v>41</v>
      </c>
      <c r="E126" s="4" t="n">
        <v>62067210</v>
      </c>
      <c r="F126" s="1" t="s">
        <v>53</v>
      </c>
      <c r="G126" s="1" t="s">
        <v>42</v>
      </c>
    </row>
    <row r="127" customFormat="false" ht="15" hidden="false" customHeight="true" outlineLevel="0" collapsed="false">
      <c r="A127" s="1" t="s">
        <v>208</v>
      </c>
      <c r="B127" s="1" t="s">
        <v>209</v>
      </c>
      <c r="C127" s="1" t="s">
        <v>52</v>
      </c>
      <c r="D127" s="1" t="s">
        <v>28</v>
      </c>
      <c r="E127" s="4" t="n">
        <v>178470000</v>
      </c>
      <c r="F127" s="1" t="s">
        <v>29</v>
      </c>
      <c r="G127" s="1" t="s">
        <v>30</v>
      </c>
    </row>
    <row r="128" customFormat="false" ht="15" hidden="false" customHeight="true" outlineLevel="0" collapsed="false">
      <c r="A128" s="1" t="s">
        <v>210</v>
      </c>
      <c r="B128" s="1" t="s">
        <v>209</v>
      </c>
      <c r="C128" s="1" t="s">
        <v>169</v>
      </c>
      <c r="D128" s="1" t="s">
        <v>41</v>
      </c>
      <c r="E128" s="4" t="n">
        <v>83450000</v>
      </c>
      <c r="F128" s="1" t="s">
        <v>29</v>
      </c>
      <c r="G128" s="1" t="s">
        <v>42</v>
      </c>
    </row>
    <row r="129" customFormat="false" ht="15" hidden="false" customHeight="true" outlineLevel="0" collapsed="false">
      <c r="A129" s="1" t="s">
        <v>211</v>
      </c>
      <c r="B129" s="1" t="s">
        <v>212</v>
      </c>
      <c r="C129" s="1" t="s">
        <v>52</v>
      </c>
      <c r="D129" s="1" t="s">
        <v>28</v>
      </c>
      <c r="E129" s="4" t="n">
        <v>197930000</v>
      </c>
      <c r="F129" s="1" t="s">
        <v>29</v>
      </c>
      <c r="G129" s="1" t="s">
        <v>30</v>
      </c>
    </row>
    <row r="130" customFormat="false" ht="15" hidden="false" customHeight="true" outlineLevel="0" collapsed="false">
      <c r="A130" s="1" t="s">
        <v>213</v>
      </c>
      <c r="B130" s="1" t="s">
        <v>214</v>
      </c>
      <c r="C130" s="1" t="s">
        <v>48</v>
      </c>
      <c r="D130" s="1" t="s">
        <v>34</v>
      </c>
      <c r="E130" s="4" t="n">
        <v>128120000</v>
      </c>
      <c r="F130" s="1" t="s">
        <v>29</v>
      </c>
      <c r="G130" s="1" t="s">
        <v>35</v>
      </c>
    </row>
    <row r="131" customFormat="false" ht="15" hidden="false" customHeight="true" outlineLevel="0" collapsed="false">
      <c r="A131" s="1" t="s">
        <v>215</v>
      </c>
      <c r="B131" s="1" t="s">
        <v>214</v>
      </c>
      <c r="C131" s="1" t="s">
        <v>37</v>
      </c>
      <c r="D131" s="1" t="s">
        <v>34</v>
      </c>
      <c r="E131" s="4" t="n">
        <v>48440000</v>
      </c>
      <c r="F131" s="1" t="s">
        <v>29</v>
      </c>
      <c r="G131" s="1" t="s">
        <v>35</v>
      </c>
    </row>
    <row r="132" customFormat="false" ht="15" hidden="false" customHeight="true" outlineLevel="0" collapsed="false">
      <c r="A132" s="1" t="s">
        <v>216</v>
      </c>
      <c r="B132" s="1" t="s">
        <v>217</v>
      </c>
      <c r="C132" s="1" t="s">
        <v>59</v>
      </c>
      <c r="D132" s="1" t="s">
        <v>41</v>
      </c>
      <c r="E132" s="4" t="n">
        <v>55620000</v>
      </c>
      <c r="F132" s="1" t="s">
        <v>29</v>
      </c>
      <c r="G132" s="1" t="s">
        <v>42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22"/>
    <col collapsed="false" customWidth="true" hidden="false" outlineLevel="0" max="3" min="3" style="1" width="7"/>
    <col collapsed="false" customWidth="true" hidden="false" outlineLevel="0" max="4" min="4" style="1" width="8"/>
    <col collapsed="false" customWidth="true" hidden="false" outlineLevel="0" max="9" min="5" style="1" width="17"/>
    <col collapsed="false" customWidth="true" hidden="false" outlineLevel="0" max="10" min="10" style="1" width="24"/>
    <col collapsed="false" customWidth="true" hidden="false" outlineLevel="0" max="11" min="11" style="1" width="40"/>
  </cols>
  <sheetData>
    <row r="1" customFormat="false" ht="15" hidden="false" customHeight="true" outlineLevel="0" collapsed="false">
      <c r="A1" s="3" t="s">
        <v>19</v>
      </c>
      <c r="B1" s="3" t="s">
        <v>218</v>
      </c>
      <c r="C1" s="3" t="s">
        <v>219</v>
      </c>
      <c r="D1" s="3" t="s">
        <v>220</v>
      </c>
      <c r="E1" s="3" t="s">
        <v>221</v>
      </c>
      <c r="F1" s="3" t="s">
        <v>222</v>
      </c>
      <c r="G1" s="3" t="s">
        <v>223</v>
      </c>
      <c r="H1" s="3" t="s">
        <v>224</v>
      </c>
      <c r="I1" s="3" t="s">
        <v>225</v>
      </c>
      <c r="J1" s="3" t="s">
        <v>226</v>
      </c>
      <c r="K1" s="3" t="s">
        <v>227</v>
      </c>
      <c r="L1" s="3" t="s">
        <v>228</v>
      </c>
      <c r="M1" s="3" t="s">
        <v>229</v>
      </c>
      <c r="N1" s="3" t="s">
        <v>230</v>
      </c>
      <c r="O1" s="3" t="s">
        <v>231</v>
      </c>
      <c r="P1" s="3" t="s">
        <v>232</v>
      </c>
      <c r="Q1" s="3" t="s">
        <v>233</v>
      </c>
      <c r="R1" s="3" t="s">
        <v>234</v>
      </c>
    </row>
    <row r="2" customFormat="false" ht="15" hidden="false" customHeight="true" outlineLevel="0" collapsed="false">
      <c r="A2" s="1" t="s">
        <v>26</v>
      </c>
      <c r="B2" s="1" t="s">
        <v>235</v>
      </c>
      <c r="C2" s="1" t="s">
        <v>236</v>
      </c>
      <c r="E2" s="5" t="n">
        <f aca="false">SUMIFS(Schools!$E$2:$E$132,Schools!$B$2:$B$132,$A2,Schools!$D$2:$D$132,"T1-Support")</f>
        <v>114237818</v>
      </c>
      <c r="F2" s="5" t="n">
        <f aca="false">SUMIFS(Schools!$E$2:$E$132,Schools!$B$2:$B$132,$A2,Schools!$D$2:$D$132,"T2-Support")</f>
        <v>34639572</v>
      </c>
      <c r="G2" s="5" t="n">
        <f aca="false">SUMIFS(Schools!$E$2:$E$132,Schools!$B$2:$B$132,$A2,Schools!$D$2:$D$132,"Oppose")</f>
        <v>473365520</v>
      </c>
      <c r="H2" s="5" t="n">
        <f aca="false">E2+F2</f>
        <v>148877390</v>
      </c>
      <c r="I2" s="5" t="n">
        <f aca="false">H2-G2</f>
        <v>-324488130</v>
      </c>
      <c r="J2" s="1" t="str">
        <f aca="false">IF(ISNUMBER(SEARCH("COSPONSOR",K2)),"Cosponsor",IF(ISNUMBER(SEARCH("AUTHOR",K2)),"Author",IF(OR(C2="D",C2="I-D"),IF(I2&gt;=100000000,"TOP TARGET",IF(I2&lt;=-100000000,"Lean no","Marginal")),IF(I2&lt;=-100000000,"DEFECTION RISK",IF(I2&gt;=100000000,"Reinforced yes","Marginal")))))</f>
        <v>DEFECTION RISK</v>
      </c>
      <c r="L2" s="1" t="n">
        <v>0.587</v>
      </c>
      <c r="M2" s="1" t="n">
        <v>0.582</v>
      </c>
      <c r="N2" s="1" t="s">
        <v>237</v>
      </c>
      <c r="O2" s="1" t="n">
        <v>15</v>
      </c>
      <c r="P2" s="1" t="n">
        <v>30.88</v>
      </c>
    </row>
    <row r="3" customFormat="false" ht="15" hidden="false" customHeight="true" outlineLevel="0" collapsed="false">
      <c r="A3" s="1" t="s">
        <v>26</v>
      </c>
      <c r="B3" s="1" t="s">
        <v>238</v>
      </c>
      <c r="C3" s="1" t="s">
        <v>236</v>
      </c>
      <c r="D3" s="1" t="s">
        <v>239</v>
      </c>
      <c r="E3" s="5" t="n">
        <f aca="false">SUMIFS(Schools!$E$2:$E$132,Schools!$B$2:$B$132,$A3,Schools!$D$2:$D$132,"T1-Support")</f>
        <v>114237818</v>
      </c>
      <c r="F3" s="5" t="n">
        <f aca="false">SUMIFS(Schools!$E$2:$E$132,Schools!$B$2:$B$132,$A3,Schools!$D$2:$D$132,"T2-Support")</f>
        <v>34639572</v>
      </c>
      <c r="G3" s="5" t="n">
        <f aca="false">SUMIFS(Schools!$E$2:$E$132,Schools!$B$2:$B$132,$A3,Schools!$D$2:$D$132,"Oppose")</f>
        <v>473365520</v>
      </c>
      <c r="H3" s="5" t="n">
        <f aca="false">E3+F3</f>
        <v>148877390</v>
      </c>
      <c r="I3" s="5" t="n">
        <f aca="false">H3-G3</f>
        <v>-324488130</v>
      </c>
      <c r="J3" s="1" t="str">
        <f aca="false">IF(ISNUMBER(SEARCH("COSPONSOR",K3)),"Cosponsor",IF(ISNUMBER(SEARCH("AUTHOR",K3)),"Author",IF(OR(C3="D",C3="I-D"),IF(I3&gt;=100000000,"TOP TARGET",IF(I3&lt;=-100000000,"Lean no","Marginal")),IF(I3&lt;=-100000000,"DEFECTION RISK",IF(I3&gt;=100000000,"Reinforced yes","Marginal")))))</f>
        <v>DEFECTION RISK</v>
      </c>
      <c r="K3" s="1" t="s">
        <v>240</v>
      </c>
      <c r="L3" s="1" t="n">
        <v>0.936</v>
      </c>
      <c r="M3" s="1" t="n">
        <v>-0.352</v>
      </c>
      <c r="N3" s="1" t="s">
        <v>237</v>
      </c>
      <c r="O3" s="1" t="n">
        <v>15</v>
      </c>
      <c r="P3" s="1" t="n">
        <v>30.88</v>
      </c>
    </row>
    <row r="4" customFormat="false" ht="15" hidden="false" customHeight="true" outlineLevel="0" collapsed="false">
      <c r="A4" s="1" t="s">
        <v>241</v>
      </c>
      <c r="B4" s="1" t="s">
        <v>242</v>
      </c>
      <c r="C4" s="1" t="s">
        <v>236</v>
      </c>
      <c r="E4" s="5" t="n">
        <f aca="false">SUMIFS(Schools!$E$2:$E$132,Schools!$B$2:$B$132,$A4,Schools!$D$2:$D$132,"T1-Support")</f>
        <v>0</v>
      </c>
      <c r="F4" s="5" t="n">
        <f aca="false">SUMIFS(Schools!$E$2:$E$132,Schools!$B$2:$B$132,$A4,Schools!$D$2:$D$132,"T2-Support")</f>
        <v>0</v>
      </c>
      <c r="G4" s="5" t="n">
        <f aca="false">SUMIFS(Schools!$E$2:$E$132,Schools!$B$2:$B$132,$A4,Schools!$D$2:$D$132,"Oppose")</f>
        <v>0</v>
      </c>
      <c r="H4" s="5" t="n">
        <f aca="false">E4+F4</f>
        <v>0</v>
      </c>
      <c r="I4" s="5" t="n">
        <f aca="false">H4-G4</f>
        <v>0</v>
      </c>
      <c r="J4" s="1" t="str">
        <f aca="false">IF(ISNUMBER(SEARCH("COSPONSOR",K4)),"Cosponsor",IF(ISNUMBER(SEARCH("AUTHOR",K4)),"Author",IF(OR(C4="D",C4="I-D"),IF(I4&gt;=100000000,"TOP TARGET",IF(I4&lt;=-100000000,"Lean no","Marginal")),IF(I4&lt;=-100000000,"DEFECTION RISK",IF(I4&gt;=100000000,"Reinforced yes","Marginal")))))</f>
        <v>Marginal</v>
      </c>
      <c r="L4" s="1" t="n">
        <v>0.204</v>
      </c>
      <c r="M4" s="1" t="n">
        <v>-0.304</v>
      </c>
      <c r="N4" s="1" t="s">
        <v>243</v>
      </c>
      <c r="O4" s="1" t="n">
        <v>6</v>
      </c>
      <c r="P4" s="1" t="n">
        <v>13.69</v>
      </c>
    </row>
    <row r="5" customFormat="false" ht="15" hidden="false" customHeight="true" outlineLevel="0" collapsed="false">
      <c r="A5" s="1" t="s">
        <v>241</v>
      </c>
      <c r="B5" s="1" t="s">
        <v>244</v>
      </c>
      <c r="C5" s="1" t="s">
        <v>236</v>
      </c>
      <c r="D5" s="1" t="s">
        <v>239</v>
      </c>
      <c r="E5" s="5" t="n">
        <f aca="false">SUMIFS(Schools!$E$2:$E$132,Schools!$B$2:$B$132,$A5,Schools!$D$2:$D$132,"T1-Support")</f>
        <v>0</v>
      </c>
      <c r="F5" s="5" t="n">
        <f aca="false">SUMIFS(Schools!$E$2:$E$132,Schools!$B$2:$B$132,$A5,Schools!$D$2:$D$132,"T2-Support")</f>
        <v>0</v>
      </c>
      <c r="G5" s="5" t="n">
        <f aca="false">SUMIFS(Schools!$E$2:$E$132,Schools!$B$2:$B$132,$A5,Schools!$D$2:$D$132,"Oppose")</f>
        <v>0</v>
      </c>
      <c r="H5" s="5" t="n">
        <f aca="false">E5+F5</f>
        <v>0</v>
      </c>
      <c r="I5" s="5" t="n">
        <f aca="false">H5-G5</f>
        <v>0</v>
      </c>
      <c r="J5" s="1" t="str">
        <f aca="false">IF(ISNUMBER(SEARCH("COSPONSOR",K5)),"Cosponsor",IF(ISNUMBER(SEARCH("AUTHOR",K5)),"Author",IF(OR(C5="D",C5="I-D"),IF(I5&gt;=100000000,"TOP TARGET",IF(I5&lt;=-100000000,"Lean no","Marginal")),IF(I5&lt;=-100000000,"DEFECTION RISK",IF(I5&gt;=100000000,"Reinforced yes","Marginal")))))</f>
        <v>Marginal</v>
      </c>
      <c r="L5" s="1" t="n">
        <v>0.463</v>
      </c>
      <c r="M5" s="1" t="n">
        <v>0.187</v>
      </c>
      <c r="N5" s="1" t="s">
        <v>243</v>
      </c>
      <c r="O5" s="1" t="n">
        <v>6</v>
      </c>
      <c r="P5" s="1" t="n">
        <v>13.69</v>
      </c>
      <c r="Q5" s="1" t="s">
        <v>245</v>
      </c>
    </row>
    <row r="6" customFormat="false" ht="15" hidden="false" customHeight="true" outlineLevel="0" collapsed="false">
      <c r="A6" s="1" t="s">
        <v>47</v>
      </c>
      <c r="B6" s="1" t="s">
        <v>246</v>
      </c>
      <c r="C6" s="1" t="s">
        <v>247</v>
      </c>
      <c r="E6" s="5" t="n">
        <f aca="false">SUMIFS(Schools!$E$2:$E$132,Schools!$B$2:$B$132,$A6,Schools!$D$2:$D$132,"T1-Support")</f>
        <v>309430000</v>
      </c>
      <c r="F6" s="5" t="n">
        <f aca="false">SUMIFS(Schools!$E$2:$E$132,Schools!$B$2:$B$132,$A6,Schools!$D$2:$D$132,"T2-Support")</f>
        <v>0</v>
      </c>
      <c r="G6" s="5" t="n">
        <f aca="false">SUMIFS(Schools!$E$2:$E$132,Schools!$B$2:$B$132,$A6,Schools!$D$2:$D$132,"Oppose")</f>
        <v>0</v>
      </c>
      <c r="H6" s="5" t="n">
        <f aca="false">E6+F6</f>
        <v>309430000</v>
      </c>
      <c r="I6" s="5" t="n">
        <f aca="false">H6-G6</f>
        <v>309430000</v>
      </c>
      <c r="J6" s="1" t="str">
        <f aca="false">IF(ISNUMBER(SEARCH("COSPONSOR",K6)),"Cosponsor",IF(ISNUMBER(SEARCH("AUTHOR",K6)),"Author",IF(OR(C6="D",C6="I-D"),IF(I6&gt;=100000000,"TOP TARGET",IF(I6&lt;=-100000000,"Lean no","Marginal")),IF(I6&lt;=-100000000,"DEFECTION RISK",IF(I6&gt;=100000000,"Reinforced yes","Marginal")))))</f>
        <v>TOP TARGET</v>
      </c>
      <c r="L6" s="1" t="n">
        <v>-0.267</v>
      </c>
      <c r="M6" s="1" t="n">
        <v>0.288</v>
      </c>
      <c r="N6" s="1" t="s">
        <v>248</v>
      </c>
      <c r="O6" s="1" t="n">
        <v>2</v>
      </c>
      <c r="P6" s="1" t="n">
        <v>5.59</v>
      </c>
    </row>
    <row r="7" customFormat="false" ht="15" hidden="false" customHeight="true" outlineLevel="0" collapsed="false">
      <c r="A7" s="1" t="s">
        <v>47</v>
      </c>
      <c r="B7" s="1" t="s">
        <v>249</v>
      </c>
      <c r="C7" s="1" t="s">
        <v>247</v>
      </c>
      <c r="E7" s="5" t="n">
        <f aca="false">SUMIFS(Schools!$E$2:$E$132,Schools!$B$2:$B$132,$A7,Schools!$D$2:$D$132,"T1-Support")</f>
        <v>309430000</v>
      </c>
      <c r="F7" s="5" t="n">
        <f aca="false">SUMIFS(Schools!$E$2:$E$132,Schools!$B$2:$B$132,$A7,Schools!$D$2:$D$132,"T2-Support")</f>
        <v>0</v>
      </c>
      <c r="G7" s="5" t="n">
        <f aca="false">SUMIFS(Schools!$E$2:$E$132,Schools!$B$2:$B$132,$A7,Schools!$D$2:$D$132,"Oppose")</f>
        <v>0</v>
      </c>
      <c r="H7" s="5" t="n">
        <f aca="false">E7+F7</f>
        <v>309430000</v>
      </c>
      <c r="I7" s="5" t="n">
        <f aca="false">H7-G7</f>
        <v>309430000</v>
      </c>
      <c r="J7" s="1" t="str">
        <f aca="false">IF(ISNUMBER(SEARCH("COSPONSOR",K7)),"Cosponsor",IF(ISNUMBER(SEARCH("AUTHOR",K7)),"Author",IF(OR(C7="D",C7="I-D"),IF(I7&gt;=100000000,"TOP TARGET",IF(I7&lt;=-100000000,"Lean no","Marginal")),IF(I7&lt;=-100000000,"DEFECTION RISK",IF(I7&gt;=100000000,"Reinforced yes","Marginal")))))</f>
        <v>TOP TARGET</v>
      </c>
      <c r="L7" s="1" t="n">
        <v>-0.358</v>
      </c>
      <c r="M7" s="1" t="n">
        <v>0.139</v>
      </c>
      <c r="N7" s="1" t="s">
        <v>248</v>
      </c>
      <c r="O7" s="1" t="n">
        <v>2</v>
      </c>
      <c r="P7" s="1" t="n">
        <v>5.59</v>
      </c>
    </row>
    <row r="8" customFormat="false" ht="15" hidden="false" customHeight="true" outlineLevel="0" collapsed="false">
      <c r="A8" s="1" t="s">
        <v>44</v>
      </c>
      <c r="B8" s="1" t="s">
        <v>250</v>
      </c>
      <c r="C8" s="1" t="s">
        <v>236</v>
      </c>
      <c r="E8" s="5" t="n">
        <f aca="false">SUMIFS(Schools!$E$2:$E$132,Schools!$B$2:$B$132,$A8,Schools!$D$2:$D$132,"T1-Support")</f>
        <v>45810000</v>
      </c>
      <c r="F8" s="5" t="n">
        <f aca="false">SUMIFS(Schools!$E$2:$E$132,Schools!$B$2:$B$132,$A8,Schools!$D$2:$D$132,"T2-Support")</f>
        <v>0</v>
      </c>
      <c r="G8" s="5" t="n">
        <f aca="false">SUMIFS(Schools!$E$2:$E$132,Schools!$B$2:$B$132,$A8,Schools!$D$2:$D$132,"Oppose")</f>
        <v>195880000</v>
      </c>
      <c r="H8" s="5" t="n">
        <f aca="false">E8+F8</f>
        <v>45810000</v>
      </c>
      <c r="I8" s="5" t="n">
        <f aca="false">H8-G8</f>
        <v>-150070000</v>
      </c>
      <c r="J8" s="1" t="str">
        <f aca="false">IF(ISNUMBER(SEARCH("COSPONSOR",K8)),"Cosponsor",IF(ISNUMBER(SEARCH("AUTHOR",K8)),"Author",IF(OR(C8="D",C8="I-D"),IF(I8&gt;=100000000,"TOP TARGET",IF(I8&lt;=-100000000,"Lean no","Marginal")),IF(I8&lt;=-100000000,"DEFECTION RISK",IF(I8&gt;=100000000,"Reinforced yes","Marginal")))))</f>
        <v>DEFECTION RISK</v>
      </c>
      <c r="L8" s="1" t="n">
        <v>0.426</v>
      </c>
      <c r="M8" s="1" t="n">
        <v>0.34</v>
      </c>
      <c r="N8" s="1" t="s">
        <v>237</v>
      </c>
      <c r="O8" s="1" t="n">
        <v>15</v>
      </c>
      <c r="P8" s="1" t="n">
        <v>31.34</v>
      </c>
    </row>
    <row r="9" customFormat="false" ht="15" hidden="false" customHeight="true" outlineLevel="0" collapsed="false">
      <c r="A9" s="1" t="s">
        <v>44</v>
      </c>
      <c r="B9" s="1" t="s">
        <v>251</v>
      </c>
      <c r="C9" s="1" t="s">
        <v>236</v>
      </c>
      <c r="D9" s="1" t="s">
        <v>239</v>
      </c>
      <c r="E9" s="5" t="n">
        <f aca="false">SUMIFS(Schools!$E$2:$E$132,Schools!$B$2:$B$132,$A9,Schools!$D$2:$D$132,"T1-Support")</f>
        <v>45810000</v>
      </c>
      <c r="F9" s="5" t="n">
        <f aca="false">SUMIFS(Schools!$E$2:$E$132,Schools!$B$2:$B$132,$A9,Schools!$D$2:$D$132,"T2-Support")</f>
        <v>0</v>
      </c>
      <c r="G9" s="5" t="n">
        <f aca="false">SUMIFS(Schools!$E$2:$E$132,Schools!$B$2:$B$132,$A9,Schools!$D$2:$D$132,"Oppose")</f>
        <v>195880000</v>
      </c>
      <c r="H9" s="5" t="n">
        <f aca="false">E9+F9</f>
        <v>45810000</v>
      </c>
      <c r="I9" s="5" t="n">
        <f aca="false">H9-G9</f>
        <v>-150070000</v>
      </c>
      <c r="J9" s="1" t="str">
        <f aca="false">IF(ISNUMBER(SEARCH("COSPONSOR",K9)),"Cosponsor",IF(ISNUMBER(SEARCH("AUTHOR",K9)),"Author",IF(OR(C9="D",C9="I-D"),IF(I9&gt;=100000000,"TOP TARGET",IF(I9&lt;=-100000000,"Lean no","Marginal")),IF(I9&lt;=-100000000,"DEFECTION RISK",IF(I9&gt;=100000000,"Reinforced yes","Marginal")))))</f>
        <v>DEFECTION RISK</v>
      </c>
      <c r="L9" s="1" t="n">
        <v>0.578</v>
      </c>
      <c r="M9" s="1" t="n">
        <v>0.2</v>
      </c>
      <c r="N9" s="1" t="s">
        <v>237</v>
      </c>
      <c r="O9" s="1" t="n">
        <v>15</v>
      </c>
      <c r="P9" s="1" t="n">
        <v>31.34</v>
      </c>
    </row>
    <row r="10" customFormat="false" ht="15" hidden="false" customHeight="true" outlineLevel="0" collapsed="false">
      <c r="A10" s="1" t="s">
        <v>51</v>
      </c>
      <c r="B10" s="1" t="s">
        <v>252</v>
      </c>
      <c r="C10" s="1" t="s">
        <v>247</v>
      </c>
      <c r="E10" s="5" t="n">
        <f aca="false">SUMIFS(Schools!$E$2:$E$132,Schools!$B$2:$B$132,$A10,Schools!$D$2:$D$132,"T1-Support")</f>
        <v>343532199</v>
      </c>
      <c r="F10" s="5" t="n">
        <f aca="false">SUMIFS(Schools!$E$2:$E$132,Schools!$B$2:$B$132,$A10,Schools!$D$2:$D$132,"T2-Support")</f>
        <v>208430000</v>
      </c>
      <c r="G10" s="5" t="n">
        <f aca="false">SUMIFS(Schools!$E$2:$E$132,Schools!$B$2:$B$132,$A10,Schools!$D$2:$D$132,"Oppose")</f>
        <v>385829848</v>
      </c>
      <c r="H10" s="5" t="n">
        <f aca="false">E10+F10</f>
        <v>551962199</v>
      </c>
      <c r="I10" s="5" t="n">
        <f aca="false">H10-G10</f>
        <v>166132351</v>
      </c>
      <c r="J10" s="1" t="str">
        <f aca="false">IF(ISNUMBER(SEARCH("COSPONSOR",K10)),"Cosponsor",IF(ISNUMBER(SEARCH("AUTHOR",K10)),"Author",IF(OR(C10="D",C10="I-D"),IF(I10&gt;=100000000,"TOP TARGET",IF(I10&lt;=-100000000,"Lean no","Marginal")),IF(I10&lt;=-100000000,"DEFECTION RISK",IF(I10&gt;=100000000,"Reinforced yes","Marginal")))))</f>
        <v>TOP TARGET</v>
      </c>
      <c r="L10" s="1" t="n">
        <v>-0.443</v>
      </c>
      <c r="M10" s="1" t="n">
        <v>-0.242</v>
      </c>
      <c r="N10" s="1" t="s">
        <v>253</v>
      </c>
      <c r="O10" s="1" t="n">
        <v>-12</v>
      </c>
      <c r="P10" s="1" t="n">
        <v>-20.8</v>
      </c>
    </row>
    <row r="11" customFormat="false" ht="15" hidden="false" customHeight="true" outlineLevel="0" collapsed="false">
      <c r="A11" s="1" t="s">
        <v>51</v>
      </c>
      <c r="B11" s="1" t="s">
        <v>254</v>
      </c>
      <c r="C11" s="1" t="s">
        <v>247</v>
      </c>
      <c r="E11" s="5" t="n">
        <f aca="false">SUMIFS(Schools!$E$2:$E$132,Schools!$B$2:$B$132,$A11,Schools!$D$2:$D$132,"T1-Support")</f>
        <v>343532199</v>
      </c>
      <c r="F11" s="5" t="n">
        <f aca="false">SUMIFS(Schools!$E$2:$E$132,Schools!$B$2:$B$132,$A11,Schools!$D$2:$D$132,"T2-Support")</f>
        <v>208430000</v>
      </c>
      <c r="G11" s="5" t="n">
        <f aca="false">SUMIFS(Schools!$E$2:$E$132,Schools!$B$2:$B$132,$A11,Schools!$D$2:$D$132,"Oppose")</f>
        <v>385829848</v>
      </c>
      <c r="H11" s="5" t="n">
        <f aca="false">E11+F11</f>
        <v>551962199</v>
      </c>
      <c r="I11" s="5" t="n">
        <f aca="false">H11-G11</f>
        <v>166132351</v>
      </c>
      <c r="J11" s="1" t="str">
        <f aca="false">IF(ISNUMBER(SEARCH("COSPONSOR",K11)),"Cosponsor",IF(ISNUMBER(SEARCH("AUTHOR",K11)),"Author",IF(OR(C11="D",C11="I-D"),IF(I11&gt;=100000000,"TOP TARGET",IF(I11&lt;=-100000000,"Lean no","Marginal")),IF(I11&lt;=-100000000,"DEFECTION RISK",IF(I11&gt;=100000000,"Reinforced yes","Marginal")))))</f>
        <v>TOP TARGET</v>
      </c>
      <c r="L11" s="1" t="n">
        <v>-0.353</v>
      </c>
      <c r="M11" s="1" t="n">
        <v>-0.117</v>
      </c>
      <c r="N11" s="1" t="s">
        <v>253</v>
      </c>
      <c r="O11" s="1" t="n">
        <v>-12</v>
      </c>
      <c r="P11" s="1" t="n">
        <v>-20.8</v>
      </c>
    </row>
    <row r="12" customFormat="false" ht="15" hidden="false" customHeight="true" outlineLevel="0" collapsed="false">
      <c r="A12" s="1" t="s">
        <v>63</v>
      </c>
      <c r="B12" s="1" t="s">
        <v>255</v>
      </c>
      <c r="C12" s="1" t="s">
        <v>247</v>
      </c>
      <c r="E12" s="5" t="n">
        <f aca="false">SUMIFS(Schools!$E$2:$E$132,Schools!$B$2:$B$132,$A12,Schools!$D$2:$D$132,"T1-Support")</f>
        <v>161670000</v>
      </c>
      <c r="F12" s="5" t="n">
        <f aca="false">SUMIFS(Schools!$E$2:$E$132,Schools!$B$2:$B$132,$A12,Schools!$D$2:$D$132,"T2-Support")</f>
        <v>74740000</v>
      </c>
      <c r="G12" s="5" t="n">
        <f aca="false">SUMIFS(Schools!$E$2:$E$132,Schools!$B$2:$B$132,$A12,Schools!$D$2:$D$132,"Oppose")</f>
        <v>0</v>
      </c>
      <c r="H12" s="5" t="n">
        <f aca="false">E12+F12</f>
        <v>236410000</v>
      </c>
      <c r="I12" s="5" t="n">
        <f aca="false">H12-G12</f>
        <v>236410000</v>
      </c>
      <c r="J12" s="1" t="str">
        <f aca="false">IF(ISNUMBER(SEARCH("COSPONSOR",K12)),"Cosponsor",IF(ISNUMBER(SEARCH("AUTHOR",K12)),"Author",IF(OR(C12="D",C12="I-D"),IF(I12&gt;=100000000,"TOP TARGET",IF(I12&lt;=-100000000,"Lean no","Marginal")),IF(I12&lt;=-100000000,"DEFECTION RISK",IF(I12&gt;=100000000,"Reinforced yes","Marginal")))))</f>
        <v>TOP TARGET</v>
      </c>
      <c r="K12" s="1" t="s">
        <v>256</v>
      </c>
      <c r="L12" s="1" t="n">
        <v>-0.245</v>
      </c>
      <c r="M12" s="1" t="n">
        <v>-0.188</v>
      </c>
      <c r="N12" s="1" t="s">
        <v>257</v>
      </c>
      <c r="O12" s="1" t="n">
        <v>-6</v>
      </c>
      <c r="P12" s="1" t="n">
        <v>-11.29</v>
      </c>
    </row>
    <row r="13" customFormat="false" ht="15" hidden="false" customHeight="true" outlineLevel="0" collapsed="false">
      <c r="A13" s="1" t="s">
        <v>63</v>
      </c>
      <c r="B13" s="1" t="s">
        <v>258</v>
      </c>
      <c r="C13" s="1" t="s">
        <v>247</v>
      </c>
      <c r="D13" s="1" t="s">
        <v>239</v>
      </c>
      <c r="E13" s="5" t="n">
        <f aca="false">SUMIFS(Schools!$E$2:$E$132,Schools!$B$2:$B$132,$A13,Schools!$D$2:$D$132,"T1-Support")</f>
        <v>161670000</v>
      </c>
      <c r="F13" s="5" t="n">
        <f aca="false">SUMIFS(Schools!$E$2:$E$132,Schools!$B$2:$B$132,$A13,Schools!$D$2:$D$132,"T2-Support")</f>
        <v>74740000</v>
      </c>
      <c r="G13" s="5" t="n">
        <f aca="false">SUMIFS(Schools!$E$2:$E$132,Schools!$B$2:$B$132,$A13,Schools!$D$2:$D$132,"Oppose")</f>
        <v>0</v>
      </c>
      <c r="H13" s="5" t="n">
        <f aca="false">E13+F13</f>
        <v>236410000</v>
      </c>
      <c r="I13" s="5" t="n">
        <f aca="false">H13-G13</f>
        <v>236410000</v>
      </c>
      <c r="J13" s="1" t="str">
        <f aca="false">IF(ISNUMBER(SEARCH("COSPONSOR",K13)),"Cosponsor",IF(ISNUMBER(SEARCH("AUTHOR",K13)),"Author",IF(OR(C13="D",C13="I-D"),IF(I13&gt;=100000000,"TOP TARGET",IF(I13&lt;=-100000000,"Lean no","Marginal")),IF(I13&lt;=-100000000,"DEFECTION RISK",IF(I13&gt;=100000000,"Reinforced yes","Marginal")))))</f>
        <v>TOP TARGET</v>
      </c>
      <c r="L13" s="1" t="n">
        <v>-0.3</v>
      </c>
      <c r="M13" s="1" t="n">
        <v>0</v>
      </c>
      <c r="N13" s="1" t="s">
        <v>257</v>
      </c>
      <c r="O13" s="1" t="n">
        <v>-6</v>
      </c>
      <c r="P13" s="1" t="n">
        <v>-11.29</v>
      </c>
      <c r="Q13" s="1" t="s">
        <v>245</v>
      </c>
    </row>
    <row r="14" customFormat="false" ht="15" hidden="false" customHeight="true" outlineLevel="0" collapsed="false">
      <c r="A14" s="1" t="s">
        <v>66</v>
      </c>
      <c r="B14" s="1" t="s">
        <v>259</v>
      </c>
      <c r="C14" s="1" t="s">
        <v>247</v>
      </c>
      <c r="E14" s="5" t="n">
        <f aca="false">SUMIFS(Schools!$E$2:$E$132,Schools!$B$2:$B$132,$A14,Schools!$D$2:$D$132,"T1-Support")</f>
        <v>117290000</v>
      </c>
      <c r="F14" s="5" t="n">
        <f aca="false">SUMIFS(Schools!$E$2:$E$132,Schools!$B$2:$B$132,$A14,Schools!$D$2:$D$132,"T2-Support")</f>
        <v>0</v>
      </c>
      <c r="G14" s="5" t="n">
        <f aca="false">SUMIFS(Schools!$E$2:$E$132,Schools!$B$2:$B$132,$A14,Schools!$D$2:$D$132,"Oppose")</f>
        <v>0</v>
      </c>
      <c r="H14" s="5" t="n">
        <f aca="false">E14+F14</f>
        <v>117290000</v>
      </c>
      <c r="I14" s="5" t="n">
        <f aca="false">H14-G14</f>
        <v>117290000</v>
      </c>
      <c r="J14" s="1" t="str">
        <f aca="false">IF(ISNUMBER(SEARCH("COSPONSOR",K14)),"Cosponsor",IF(ISNUMBER(SEARCH("AUTHOR",K14)),"Author",IF(OR(C14="D",C14="I-D"),IF(I14&gt;=100000000,"TOP TARGET",IF(I14&lt;=-100000000,"Lean no","Marginal")),IF(I14&lt;=-100000000,"DEFECTION RISK",IF(I14&gt;=100000000,"Reinforced yes","Marginal")))))</f>
        <v>TOP TARGET</v>
      </c>
      <c r="L14" s="1" t="n">
        <v>-0.433</v>
      </c>
      <c r="M14" s="1" t="n">
        <v>-0.155</v>
      </c>
      <c r="N14" s="1" t="s">
        <v>260</v>
      </c>
      <c r="O14" s="1" t="n">
        <v>-8</v>
      </c>
      <c r="P14" s="1" t="n">
        <v>-14.76</v>
      </c>
      <c r="R14" s="1" t="s">
        <v>261</v>
      </c>
    </row>
    <row r="15" customFormat="false" ht="15" hidden="false" customHeight="true" outlineLevel="0" collapsed="false">
      <c r="A15" s="1" t="s">
        <v>66</v>
      </c>
      <c r="B15" s="1" t="s">
        <v>262</v>
      </c>
      <c r="C15" s="1" t="s">
        <v>247</v>
      </c>
      <c r="E15" s="5" t="n">
        <f aca="false">SUMIFS(Schools!$E$2:$E$132,Schools!$B$2:$B$132,$A15,Schools!$D$2:$D$132,"T1-Support")</f>
        <v>117290000</v>
      </c>
      <c r="F15" s="5" t="n">
        <f aca="false">SUMIFS(Schools!$E$2:$E$132,Schools!$B$2:$B$132,$A15,Schools!$D$2:$D$132,"T2-Support")</f>
        <v>0</v>
      </c>
      <c r="G15" s="5" t="n">
        <f aca="false">SUMIFS(Schools!$E$2:$E$132,Schools!$B$2:$B$132,$A15,Schools!$D$2:$D$132,"Oppose")</f>
        <v>0</v>
      </c>
      <c r="H15" s="5" t="n">
        <f aca="false">E15+F15</f>
        <v>117290000</v>
      </c>
      <c r="I15" s="5" t="n">
        <f aca="false">H15-G15</f>
        <v>117290000</v>
      </c>
      <c r="J15" s="1" t="str">
        <f aca="false">IF(ISNUMBER(SEARCH("COSPONSOR",K15)),"Cosponsor",IF(ISNUMBER(SEARCH("AUTHOR",K15)),"Author",IF(OR(C15="D",C15="I-D"),IF(I15&gt;=100000000,"TOP TARGET",IF(I15&lt;=-100000000,"Lean no","Marginal")),IF(I15&lt;=-100000000,"DEFECTION RISK",IF(I15&gt;=100000000,"Reinforced yes","Marginal")))))</f>
        <v>TOP TARGET</v>
      </c>
      <c r="K15" s="1" t="s">
        <v>263</v>
      </c>
      <c r="L15" s="1" t="n">
        <v>-0.289</v>
      </c>
      <c r="M15" s="1" t="n">
        <v>-0.26</v>
      </c>
      <c r="N15" s="1" t="s">
        <v>260</v>
      </c>
      <c r="O15" s="1" t="n">
        <v>-8</v>
      </c>
      <c r="P15" s="1" t="n">
        <v>-14.76</v>
      </c>
    </row>
    <row r="16" customFormat="false" ht="15" hidden="false" customHeight="true" outlineLevel="0" collapsed="false">
      <c r="A16" s="1" t="s">
        <v>264</v>
      </c>
      <c r="B16" s="1" t="s">
        <v>265</v>
      </c>
      <c r="C16" s="1" t="s">
        <v>247</v>
      </c>
      <c r="D16" s="1" t="s">
        <v>239</v>
      </c>
      <c r="E16" s="5" t="n">
        <f aca="false">SUMIFS(Schools!$E$2:$E$132,Schools!$B$2:$B$132,$A16,Schools!$D$2:$D$132,"T1-Support")</f>
        <v>0</v>
      </c>
      <c r="F16" s="5" t="n">
        <f aca="false">SUMIFS(Schools!$E$2:$E$132,Schools!$B$2:$B$132,$A16,Schools!$D$2:$D$132,"T2-Support")</f>
        <v>0</v>
      </c>
      <c r="G16" s="5" t="n">
        <f aca="false">SUMIFS(Schools!$E$2:$E$132,Schools!$B$2:$B$132,$A16,Schools!$D$2:$D$132,"Oppose")</f>
        <v>0</v>
      </c>
      <c r="H16" s="5" t="n">
        <f aca="false">E16+F16</f>
        <v>0</v>
      </c>
      <c r="I16" s="5" t="n">
        <f aca="false">H16-G16</f>
        <v>0</v>
      </c>
      <c r="J16" s="1" t="str">
        <f aca="false">IF(ISNUMBER(SEARCH("COSPONSOR",K16)),"Cosponsor",IF(ISNUMBER(SEARCH("AUTHOR",K16)),"Author",IF(OR(C16="D",C16="I-D"),IF(I16&gt;=100000000,"TOP TARGET",IF(I16&lt;=-100000000,"Lean no","Marginal")),IF(I16&lt;=-100000000,"DEFECTION RISK",IF(I16&gt;=100000000,"Reinforced yes","Marginal")))))</f>
        <v>Cosponsor</v>
      </c>
      <c r="K16" s="1" t="s">
        <v>266</v>
      </c>
      <c r="L16" s="1" t="n">
        <v>-0.239</v>
      </c>
      <c r="M16" s="1" t="n">
        <v>-0.21</v>
      </c>
      <c r="N16" s="1" t="s">
        <v>260</v>
      </c>
      <c r="O16" s="1" t="n">
        <v>-8</v>
      </c>
      <c r="P16" s="1" t="n">
        <v>-14.96</v>
      </c>
    </row>
    <row r="17" customFormat="false" ht="15" hidden="false" customHeight="true" outlineLevel="0" collapsed="false">
      <c r="A17" s="1" t="s">
        <v>264</v>
      </c>
      <c r="B17" s="1" t="s">
        <v>267</v>
      </c>
      <c r="C17" s="1" t="s">
        <v>247</v>
      </c>
      <c r="E17" s="5" t="n">
        <f aca="false">SUMIFS(Schools!$E$2:$E$132,Schools!$B$2:$B$132,$A17,Schools!$D$2:$D$132,"T1-Support")</f>
        <v>0</v>
      </c>
      <c r="F17" s="5" t="n">
        <f aca="false">SUMIFS(Schools!$E$2:$E$132,Schools!$B$2:$B$132,$A17,Schools!$D$2:$D$132,"T2-Support")</f>
        <v>0</v>
      </c>
      <c r="G17" s="5" t="n">
        <f aca="false">SUMIFS(Schools!$E$2:$E$132,Schools!$B$2:$B$132,$A17,Schools!$D$2:$D$132,"Oppose")</f>
        <v>0</v>
      </c>
      <c r="H17" s="5" t="n">
        <f aca="false">E17+F17</f>
        <v>0</v>
      </c>
      <c r="I17" s="5" t="n">
        <f aca="false">H17-G17</f>
        <v>0</v>
      </c>
      <c r="J17" s="1" t="str">
        <f aca="false">IF(ISNUMBER(SEARCH("COSPONSOR",K17)),"Cosponsor",IF(ISNUMBER(SEARCH("AUTHOR",K17)),"Author",IF(OR(C17="D",C17="I-D"),IF(I17&gt;=100000000,"TOP TARGET",IF(I17&lt;=-100000000,"Lean no","Marginal")),IF(I17&lt;=-100000000,"DEFECTION RISK",IF(I17&gt;=100000000,"Reinforced yes","Marginal")))))</f>
        <v>Marginal</v>
      </c>
      <c r="K17" s="1" t="s">
        <v>268</v>
      </c>
      <c r="L17" s="1" t="n">
        <v>-0.389</v>
      </c>
      <c r="M17" s="1" t="n">
        <v>-0.116</v>
      </c>
      <c r="N17" s="1" t="s">
        <v>260</v>
      </c>
      <c r="O17" s="1" t="n">
        <v>-8</v>
      </c>
      <c r="P17" s="1" t="n">
        <v>-14.96</v>
      </c>
      <c r="Q17" s="1" t="s">
        <v>245</v>
      </c>
    </row>
    <row r="18" customFormat="false" ht="15" hidden="false" customHeight="true" outlineLevel="0" collapsed="false">
      <c r="A18" s="1" t="s">
        <v>68</v>
      </c>
      <c r="B18" s="1" t="s">
        <v>269</v>
      </c>
      <c r="C18" s="1" t="s">
        <v>236</v>
      </c>
      <c r="E18" s="5" t="n">
        <f aca="false">SUMIFS(Schools!$E$2:$E$132,Schools!$B$2:$B$132,$A18,Schools!$D$2:$D$132,"T1-Support")</f>
        <v>710719694</v>
      </c>
      <c r="F18" s="5" t="n">
        <f aca="false">SUMIFS(Schools!$E$2:$E$132,Schools!$B$2:$B$132,$A18,Schools!$D$2:$D$132,"T2-Support")</f>
        <v>49657356</v>
      </c>
      <c r="G18" s="5" t="n">
        <f aca="false">SUMIFS(Schools!$E$2:$E$132,Schools!$B$2:$B$132,$A18,Schools!$D$2:$D$132,"Oppose")</f>
        <v>221065538</v>
      </c>
      <c r="H18" s="5" t="n">
        <f aca="false">E18+F18</f>
        <v>760377050</v>
      </c>
      <c r="I18" s="5" t="n">
        <f aca="false">H18-G18</f>
        <v>539311512</v>
      </c>
      <c r="J18" s="1" t="str">
        <f aca="false">IF(ISNUMBER(SEARCH("COSPONSOR",K18)),"Cosponsor",IF(ISNUMBER(SEARCH("AUTHOR",K18)),"Author",IF(OR(C18="D",C18="I-D"),IF(I18&gt;=100000000,"TOP TARGET",IF(I18&lt;=-100000000,"Lean no","Marginal")),IF(I18&lt;=-100000000,"DEFECTION RISK",IF(I18&gt;=100000000,"Reinforced yes","Marginal")))))</f>
        <v>Reinforced yes</v>
      </c>
      <c r="L18" s="1" t="n">
        <v>0.729</v>
      </c>
      <c r="M18" s="1" t="n">
        <v>-0.065</v>
      </c>
      <c r="N18" s="1" t="s">
        <v>270</v>
      </c>
      <c r="O18" s="1" t="n">
        <v>5</v>
      </c>
      <c r="P18" s="1" t="n">
        <v>13.22</v>
      </c>
    </row>
    <row r="19" customFormat="false" ht="15" hidden="false" customHeight="true" outlineLevel="0" collapsed="false">
      <c r="A19" s="1" t="s">
        <v>68</v>
      </c>
      <c r="B19" s="1" t="s">
        <v>271</v>
      </c>
      <c r="C19" s="1" t="s">
        <v>236</v>
      </c>
      <c r="D19" s="1" t="s">
        <v>239</v>
      </c>
      <c r="E19" s="5" t="n">
        <f aca="false">SUMIFS(Schools!$E$2:$E$132,Schools!$B$2:$B$132,$A19,Schools!$D$2:$D$132,"T1-Support")</f>
        <v>710719694</v>
      </c>
      <c r="F19" s="5" t="n">
        <f aca="false">SUMIFS(Schools!$E$2:$E$132,Schools!$B$2:$B$132,$A19,Schools!$D$2:$D$132,"T2-Support")</f>
        <v>49657356</v>
      </c>
      <c r="G19" s="5" t="n">
        <f aca="false">SUMIFS(Schools!$E$2:$E$132,Schools!$B$2:$B$132,$A19,Schools!$D$2:$D$132,"Oppose")</f>
        <v>221065538</v>
      </c>
      <c r="H19" s="5" t="n">
        <f aca="false">E19+F19</f>
        <v>760377050</v>
      </c>
      <c r="I19" s="5" t="n">
        <f aca="false">H19-G19</f>
        <v>539311512</v>
      </c>
      <c r="J19" s="1" t="str">
        <f aca="false">IF(ISNUMBER(SEARCH("COSPONSOR",K19)),"Cosponsor",IF(ISNUMBER(SEARCH("AUTHOR",K19)),"Author",IF(OR(C19="D",C19="I-D"),IF(I19&gt;=100000000,"TOP TARGET",IF(I19&lt;=-100000000,"Lean no","Marginal")),IF(I19&lt;=-100000000,"DEFECTION RISK",IF(I19&gt;=100000000,"Reinforced yes","Marginal")))))</f>
        <v>Reinforced yes</v>
      </c>
      <c r="K19" s="1" t="s">
        <v>272</v>
      </c>
      <c r="L19" s="1" t="n">
        <v>0.61</v>
      </c>
      <c r="M19" s="1" t="n">
        <v>0.044</v>
      </c>
      <c r="N19" s="1" t="s">
        <v>270</v>
      </c>
      <c r="O19" s="1" t="n">
        <v>5</v>
      </c>
      <c r="P19" s="1" t="n">
        <v>13.22</v>
      </c>
    </row>
    <row r="20" customFormat="false" ht="15" hidden="false" customHeight="true" outlineLevel="0" collapsed="false">
      <c r="A20" s="1" t="s">
        <v>76</v>
      </c>
      <c r="B20" s="1" t="s">
        <v>273</v>
      </c>
      <c r="C20" s="1" t="s">
        <v>247</v>
      </c>
      <c r="D20" s="1" t="s">
        <v>239</v>
      </c>
      <c r="E20" s="5" t="n">
        <f aca="false">SUMIFS(Schools!$E$2:$E$132,Schools!$B$2:$B$132,$A20,Schools!$D$2:$D$132,"T1-Support")</f>
        <v>224510817</v>
      </c>
      <c r="F20" s="5" t="n">
        <f aca="false">SUMIFS(Schools!$E$2:$E$132,Schools!$B$2:$B$132,$A20,Schools!$D$2:$D$132,"T2-Support")</f>
        <v>42640000</v>
      </c>
      <c r="G20" s="5" t="n">
        <f aca="false">SUMIFS(Schools!$E$2:$E$132,Schools!$B$2:$B$132,$A20,Schools!$D$2:$D$132,"Oppose")</f>
        <v>233530000</v>
      </c>
      <c r="H20" s="5" t="n">
        <f aca="false">E20+F20</f>
        <v>267150817</v>
      </c>
      <c r="I20" s="5" t="n">
        <f aca="false">H20-G20</f>
        <v>33620817</v>
      </c>
      <c r="J20" s="1" t="str">
        <f aca="false">IF(ISNUMBER(SEARCH("COSPONSOR",K20)),"Cosponsor",IF(ISNUMBER(SEARCH("AUTHOR",K20)),"Author",IF(OR(C20="D",C20="I-D"),IF(I20&gt;=100000000,"TOP TARGET",IF(I20&lt;=-100000000,"Lean no","Marginal")),IF(I20&lt;=-100000000,"DEFECTION RISK",IF(I20&gt;=100000000,"Reinforced yes","Marginal")))))</f>
        <v>Marginal</v>
      </c>
      <c r="K20" s="1" t="s">
        <v>274</v>
      </c>
      <c r="L20" s="1" t="n">
        <v>-0.462</v>
      </c>
      <c r="M20" s="1" t="n">
        <v>0.473</v>
      </c>
      <c r="N20" s="1" t="s">
        <v>275</v>
      </c>
      <c r="O20" s="1" t="n">
        <v>1</v>
      </c>
      <c r="P20" s="1" t="n">
        <v>2.21</v>
      </c>
    </row>
    <row r="21" customFormat="false" ht="15" hidden="false" customHeight="true" outlineLevel="0" collapsed="false">
      <c r="A21" s="1" t="s">
        <v>76</v>
      </c>
      <c r="B21" s="1" t="s">
        <v>276</v>
      </c>
      <c r="C21" s="1" t="s">
        <v>247</v>
      </c>
      <c r="E21" s="5" t="n">
        <f aca="false">SUMIFS(Schools!$E$2:$E$132,Schools!$B$2:$B$132,$A21,Schools!$D$2:$D$132,"T1-Support")</f>
        <v>224510817</v>
      </c>
      <c r="F21" s="5" t="n">
        <f aca="false">SUMIFS(Schools!$E$2:$E$132,Schools!$B$2:$B$132,$A21,Schools!$D$2:$D$132,"T2-Support")</f>
        <v>42640000</v>
      </c>
      <c r="G21" s="5" t="n">
        <f aca="false">SUMIFS(Schools!$E$2:$E$132,Schools!$B$2:$B$132,$A21,Schools!$D$2:$D$132,"Oppose")</f>
        <v>233530000</v>
      </c>
      <c r="H21" s="5" t="n">
        <f aca="false">E21+F21</f>
        <v>267150817</v>
      </c>
      <c r="I21" s="5" t="n">
        <f aca="false">H21-G21</f>
        <v>33620817</v>
      </c>
      <c r="J21" s="1" t="str">
        <f aca="false">IF(ISNUMBER(SEARCH("COSPONSOR",K21)),"Cosponsor",IF(ISNUMBER(SEARCH("AUTHOR",K21)),"Author",IF(OR(C21="D",C21="I-D"),IF(I21&gt;=100000000,"TOP TARGET",IF(I21&lt;=-100000000,"Lean no","Marginal")),IF(I21&lt;=-100000000,"DEFECTION RISK",IF(I21&gt;=100000000,"Reinforced yes","Marginal")))))</f>
        <v>Marginal</v>
      </c>
      <c r="K21" s="1" t="s">
        <v>277</v>
      </c>
      <c r="L21" s="1" t="n">
        <v>-0.435</v>
      </c>
      <c r="M21" s="1" t="n">
        <v>0.423</v>
      </c>
      <c r="N21" s="1" t="s">
        <v>275</v>
      </c>
      <c r="O21" s="1" t="n">
        <v>1</v>
      </c>
      <c r="P21" s="1" t="n">
        <v>2.21</v>
      </c>
    </row>
    <row r="22" customFormat="false" ht="15" hidden="false" customHeight="true" outlineLevel="0" collapsed="false">
      <c r="A22" s="1" t="s">
        <v>82</v>
      </c>
      <c r="B22" s="1" t="s">
        <v>278</v>
      </c>
      <c r="C22" s="1" t="s">
        <v>247</v>
      </c>
      <c r="E22" s="5" t="n">
        <f aca="false">SUMIFS(Schools!$E$2:$E$132,Schools!$B$2:$B$132,$A22,Schools!$D$2:$D$132,"T1-Support")</f>
        <v>0</v>
      </c>
      <c r="F22" s="5" t="n">
        <f aca="false">SUMIFS(Schools!$E$2:$E$132,Schools!$B$2:$B$132,$A22,Schools!$D$2:$D$132,"T2-Support")</f>
        <v>58540000</v>
      </c>
      <c r="G22" s="5" t="n">
        <f aca="false">SUMIFS(Schools!$E$2:$E$132,Schools!$B$2:$B$132,$A22,Schools!$D$2:$D$132,"Oppose")</f>
        <v>0</v>
      </c>
      <c r="H22" s="5" t="n">
        <f aca="false">E22+F22</f>
        <v>58540000</v>
      </c>
      <c r="I22" s="5" t="n">
        <f aca="false">H22-G22</f>
        <v>58540000</v>
      </c>
      <c r="J22" s="1" t="str">
        <f aca="false">IF(ISNUMBER(SEARCH("COSPONSOR",K22)),"Cosponsor",IF(ISNUMBER(SEARCH("AUTHOR",K22)),"Author",IF(OR(C22="D",C22="I-D"),IF(I22&gt;=100000000,"TOP TARGET",IF(I22&lt;=-100000000,"Lean no","Marginal")),IF(I22&lt;=-100000000,"DEFECTION RISK",IF(I22&gt;=100000000,"Reinforced yes","Marginal")))))</f>
        <v>Marginal</v>
      </c>
      <c r="L22" s="1" t="n">
        <v>-0.444</v>
      </c>
      <c r="M22" s="1" t="n">
        <v>-0.135</v>
      </c>
      <c r="N22" s="1" t="s">
        <v>279</v>
      </c>
      <c r="O22" s="1" t="n">
        <v>-13</v>
      </c>
      <c r="P22" s="1" t="n">
        <v>-23.56</v>
      </c>
      <c r="Q22" s="1" t="s">
        <v>245</v>
      </c>
    </row>
    <row r="23" customFormat="false" ht="15" hidden="false" customHeight="true" outlineLevel="0" collapsed="false">
      <c r="A23" s="1" t="s">
        <v>82</v>
      </c>
      <c r="B23" s="1" t="s">
        <v>280</v>
      </c>
      <c r="C23" s="1" t="s">
        <v>247</v>
      </c>
      <c r="E23" s="5" t="n">
        <f aca="false">SUMIFS(Schools!$E$2:$E$132,Schools!$B$2:$B$132,$A23,Schools!$D$2:$D$132,"T1-Support")</f>
        <v>0</v>
      </c>
      <c r="F23" s="5" t="n">
        <f aca="false">SUMIFS(Schools!$E$2:$E$132,Schools!$B$2:$B$132,$A23,Schools!$D$2:$D$132,"T2-Support")</f>
        <v>58540000</v>
      </c>
      <c r="G23" s="5" t="n">
        <f aca="false">SUMIFS(Schools!$E$2:$E$132,Schools!$B$2:$B$132,$A23,Schools!$D$2:$D$132,"Oppose")</f>
        <v>0</v>
      </c>
      <c r="H23" s="5" t="n">
        <f aca="false">E23+F23</f>
        <v>58540000</v>
      </c>
      <c r="I23" s="5" t="n">
        <f aca="false">H23-G23</f>
        <v>58540000</v>
      </c>
      <c r="J23" s="1" t="str">
        <f aca="false">IF(ISNUMBER(SEARCH("COSPONSOR",K23)),"Cosponsor",IF(ISNUMBER(SEARCH("AUTHOR",K23)),"Author",IF(OR(C23="D",C23="I-D"),IF(I23&gt;=100000000,"TOP TARGET",IF(I23&lt;=-100000000,"Lean no","Marginal")),IF(I23&lt;=-100000000,"DEFECTION RISK",IF(I23&gt;=100000000,"Reinforced yes","Marginal")))))</f>
        <v>Marginal</v>
      </c>
      <c r="L23" s="1" t="n">
        <v>-0.512</v>
      </c>
      <c r="M23" s="1" t="n">
        <v>-0.086</v>
      </c>
      <c r="N23" s="1" t="s">
        <v>279</v>
      </c>
      <c r="O23" s="1" t="n">
        <v>-13</v>
      </c>
      <c r="P23" s="1" t="n">
        <v>-23.56</v>
      </c>
    </row>
    <row r="24" customFormat="false" ht="15" hidden="false" customHeight="true" outlineLevel="0" collapsed="false">
      <c r="A24" s="1" t="s">
        <v>87</v>
      </c>
      <c r="B24" s="1" t="s">
        <v>281</v>
      </c>
      <c r="C24" s="1" t="s">
        <v>236</v>
      </c>
      <c r="E24" s="5" t="n">
        <f aca="false">SUMIFS(Schools!$E$2:$E$132,Schools!$B$2:$B$132,$A24,Schools!$D$2:$D$132,"T1-Support")</f>
        <v>0</v>
      </c>
      <c r="F24" s="5" t="n">
        <f aca="false">SUMIFS(Schools!$E$2:$E$132,Schools!$B$2:$B$132,$A24,Schools!$D$2:$D$132,"T2-Support")</f>
        <v>95550000</v>
      </c>
      <c r="G24" s="5" t="n">
        <f aca="false">SUMIFS(Schools!$E$2:$E$132,Schools!$B$2:$B$132,$A24,Schools!$D$2:$D$132,"Oppose")</f>
        <v>0</v>
      </c>
      <c r="H24" s="5" t="n">
        <f aca="false">E24+F24</f>
        <v>95550000</v>
      </c>
      <c r="I24" s="5" t="n">
        <f aca="false">H24-G24</f>
        <v>95550000</v>
      </c>
      <c r="J24" s="1" t="str">
        <f aca="false">IF(ISNUMBER(SEARCH("COSPONSOR",K24)),"Cosponsor",IF(ISNUMBER(SEARCH("AUTHOR",K24)),"Author",IF(OR(C24="D",C24="I-D"),IF(I24&gt;=100000000,"TOP TARGET",IF(I24&lt;=-100000000,"Lean no","Marginal")),IF(I24&lt;=-100000000,"DEFECTION RISK",IF(I24&gt;=100000000,"Reinforced yes","Marginal")))))</f>
        <v>Marginal</v>
      </c>
      <c r="L24" s="1" t="n">
        <v>0.505</v>
      </c>
      <c r="M24" s="1" t="n">
        <v>0.291</v>
      </c>
      <c r="N24" s="1" t="s">
        <v>282</v>
      </c>
      <c r="O24" s="1" t="n">
        <v>18</v>
      </c>
      <c r="P24" s="1" t="n">
        <v>37.52</v>
      </c>
    </row>
    <row r="25" customFormat="false" ht="15" hidden="false" customHeight="true" outlineLevel="0" collapsed="false">
      <c r="A25" s="1" t="s">
        <v>87</v>
      </c>
      <c r="B25" s="1" t="s">
        <v>283</v>
      </c>
      <c r="C25" s="1" t="s">
        <v>236</v>
      </c>
      <c r="D25" s="1" t="s">
        <v>239</v>
      </c>
      <c r="E25" s="5" t="n">
        <f aca="false">SUMIFS(Schools!$E$2:$E$132,Schools!$B$2:$B$132,$A25,Schools!$D$2:$D$132,"T1-Support")</f>
        <v>0</v>
      </c>
      <c r="F25" s="5" t="n">
        <f aca="false">SUMIFS(Schools!$E$2:$E$132,Schools!$B$2:$B$132,$A25,Schools!$D$2:$D$132,"T2-Support")</f>
        <v>95550000</v>
      </c>
      <c r="G25" s="5" t="n">
        <f aca="false">SUMIFS(Schools!$E$2:$E$132,Schools!$B$2:$B$132,$A25,Schools!$D$2:$D$132,"Oppose")</f>
        <v>0</v>
      </c>
      <c r="H25" s="5" t="n">
        <f aca="false">E25+F25</f>
        <v>95550000</v>
      </c>
      <c r="I25" s="5" t="n">
        <f aca="false">H25-G25</f>
        <v>95550000</v>
      </c>
      <c r="J25" s="1" t="str">
        <f aca="false">IF(ISNUMBER(SEARCH("COSPONSOR",K25)),"Cosponsor",IF(ISNUMBER(SEARCH("AUTHOR",K25)),"Author",IF(OR(C25="D",C25="I-D"),IF(I25&gt;=100000000,"TOP TARGET",IF(I25&lt;=-100000000,"Lean no","Marginal")),IF(I25&lt;=-100000000,"DEFECTION RISK",IF(I25&gt;=100000000,"Reinforced yes","Marginal")))))</f>
        <v>Marginal</v>
      </c>
      <c r="L25" s="1" t="n">
        <v>0.551</v>
      </c>
      <c r="M25" s="1" t="n">
        <v>0.382</v>
      </c>
      <c r="N25" s="1" t="s">
        <v>282</v>
      </c>
      <c r="O25" s="1" t="n">
        <v>18</v>
      </c>
      <c r="P25" s="1" t="n">
        <v>37.52</v>
      </c>
    </row>
    <row r="26" customFormat="false" ht="15" hidden="false" customHeight="true" outlineLevel="0" collapsed="false">
      <c r="A26" s="1" t="s">
        <v>89</v>
      </c>
      <c r="B26" s="1" t="s">
        <v>284</v>
      </c>
      <c r="C26" s="1" t="s">
        <v>247</v>
      </c>
      <c r="D26" s="1" t="s">
        <v>239</v>
      </c>
      <c r="E26" s="5" t="n">
        <f aca="false">SUMIFS(Schools!$E$2:$E$132,Schools!$B$2:$B$132,$A26,Schools!$D$2:$D$132,"T1-Support")</f>
        <v>0</v>
      </c>
      <c r="F26" s="5" t="n">
        <f aca="false">SUMIFS(Schools!$E$2:$E$132,Schools!$B$2:$B$132,$A26,Schools!$D$2:$D$132,"T2-Support")</f>
        <v>31290000</v>
      </c>
      <c r="G26" s="5" t="n">
        <f aca="false">SUMIFS(Schools!$E$2:$E$132,Schools!$B$2:$B$132,$A26,Schools!$D$2:$D$132,"Oppose")</f>
        <v>326539238</v>
      </c>
      <c r="H26" s="5" t="n">
        <f aca="false">E26+F26</f>
        <v>31290000</v>
      </c>
      <c r="I26" s="5" t="n">
        <f aca="false">H26-G26</f>
        <v>-295249238</v>
      </c>
      <c r="J26" s="1" t="str">
        <f aca="false">IF(ISNUMBER(SEARCH("COSPONSOR",K26)),"Cosponsor",IF(ISNUMBER(SEARCH("AUTHOR",K26)),"Author",IF(OR(C26="D",C26="I-D"),IF(I26&gt;=100000000,"TOP TARGET",IF(I26&lt;=-100000000,"Lean no","Marginal")),IF(I26&lt;=-100000000,"DEFECTION RISK",IF(I26&gt;=100000000,"Reinforced yes","Marginal")))))</f>
        <v>Lean no</v>
      </c>
      <c r="K26" s="1" t="s">
        <v>285</v>
      </c>
      <c r="L26" s="1" t="n">
        <v>-0.339</v>
      </c>
      <c r="M26" s="1" t="n">
        <v>-0.313</v>
      </c>
      <c r="N26" s="1" t="s">
        <v>257</v>
      </c>
      <c r="O26" s="1" t="n">
        <v>-6</v>
      </c>
      <c r="P26" s="1" t="n">
        <v>-11.14</v>
      </c>
    </row>
    <row r="27" customFormat="false" ht="15" hidden="false" customHeight="true" outlineLevel="0" collapsed="false">
      <c r="A27" s="1" t="s">
        <v>89</v>
      </c>
      <c r="B27" s="1" t="s">
        <v>286</v>
      </c>
      <c r="C27" s="1" t="s">
        <v>247</v>
      </c>
      <c r="E27" s="5" t="n">
        <f aca="false">SUMIFS(Schools!$E$2:$E$132,Schools!$B$2:$B$132,$A27,Schools!$D$2:$D$132,"T1-Support")</f>
        <v>0</v>
      </c>
      <c r="F27" s="5" t="n">
        <f aca="false">SUMIFS(Schools!$E$2:$E$132,Schools!$B$2:$B$132,$A27,Schools!$D$2:$D$132,"T2-Support")</f>
        <v>31290000</v>
      </c>
      <c r="G27" s="5" t="n">
        <f aca="false">SUMIFS(Schools!$E$2:$E$132,Schools!$B$2:$B$132,$A27,Schools!$D$2:$D$132,"Oppose")</f>
        <v>326539238</v>
      </c>
      <c r="H27" s="5" t="n">
        <f aca="false">E27+F27</f>
        <v>31290000</v>
      </c>
      <c r="I27" s="5" t="n">
        <f aca="false">H27-G27</f>
        <v>-295249238</v>
      </c>
      <c r="J27" s="1" t="str">
        <f aca="false">IF(ISNUMBER(SEARCH("COSPONSOR",K27)),"Cosponsor",IF(ISNUMBER(SEARCH("AUTHOR",K27)),"Author",IF(OR(C27="D",C27="I-D"),IF(I27&gt;=100000000,"TOP TARGET",IF(I27&lt;=-100000000,"Lean no","Marginal")),IF(I27&lt;=-100000000,"DEFECTION RISK",IF(I27&gt;=100000000,"Reinforced yes","Marginal")))))</f>
        <v>Lean no</v>
      </c>
      <c r="L27" s="1" t="n">
        <v>-0.345</v>
      </c>
      <c r="M27" s="1" t="n">
        <v>0.057</v>
      </c>
      <c r="N27" s="1" t="s">
        <v>257</v>
      </c>
      <c r="O27" s="1" t="n">
        <v>-6</v>
      </c>
      <c r="P27" s="1" t="n">
        <v>-11.14</v>
      </c>
      <c r="Q27" s="1" t="s">
        <v>245</v>
      </c>
    </row>
    <row r="28" customFormat="false" ht="15" hidden="false" customHeight="true" outlineLevel="0" collapsed="false">
      <c r="A28" s="1" t="s">
        <v>94</v>
      </c>
      <c r="B28" s="1" t="s">
        <v>287</v>
      </c>
      <c r="C28" s="1" t="s">
        <v>236</v>
      </c>
      <c r="E28" s="5" t="n">
        <f aca="false">SUMIFS(Schools!$E$2:$E$132,Schools!$B$2:$B$132,$A28,Schools!$D$2:$D$132,"T1-Support")</f>
        <v>0</v>
      </c>
      <c r="F28" s="5" t="n">
        <f aca="false">SUMIFS(Schools!$E$2:$E$132,Schools!$B$2:$B$132,$A28,Schools!$D$2:$D$132,"T2-Support")</f>
        <v>34740000</v>
      </c>
      <c r="G28" s="5" t="n">
        <f aca="false">SUMIFS(Schools!$E$2:$E$132,Schools!$B$2:$B$132,$A28,Schools!$D$2:$D$132,"Oppose")</f>
        <v>333970000</v>
      </c>
      <c r="H28" s="5" t="n">
        <f aca="false">E28+F28</f>
        <v>34740000</v>
      </c>
      <c r="I28" s="5" t="n">
        <f aca="false">H28-G28</f>
        <v>-299230000</v>
      </c>
      <c r="J28" s="1" t="str">
        <f aca="false">IF(ISNUMBER(SEARCH("COSPONSOR",K28)),"Cosponsor",IF(ISNUMBER(SEARCH("AUTHOR",K28)),"Author",IF(OR(C28="D",C28="I-D"),IF(I28&gt;=100000000,"TOP TARGET",IF(I28&lt;=-100000000,"Lean no","Marginal")),IF(I28&lt;=-100000000,"DEFECTION RISK",IF(I28&gt;=100000000,"Reinforced yes","Marginal")))))</f>
        <v>DEFECTION RISK</v>
      </c>
      <c r="L28" s="1" t="n">
        <v>0.442</v>
      </c>
      <c r="M28" s="1" t="n">
        <v>-0.033</v>
      </c>
      <c r="N28" s="1" t="s">
        <v>288</v>
      </c>
      <c r="O28" s="1" t="n">
        <v>9</v>
      </c>
      <c r="P28" s="1" t="n">
        <v>19.3</v>
      </c>
      <c r="Q28" s="1" t="s">
        <v>245</v>
      </c>
    </row>
    <row r="29" customFormat="false" ht="15" hidden="false" customHeight="true" outlineLevel="0" collapsed="false">
      <c r="A29" s="1" t="s">
        <v>94</v>
      </c>
      <c r="B29" s="1" t="s">
        <v>289</v>
      </c>
      <c r="C29" s="1" t="s">
        <v>236</v>
      </c>
      <c r="E29" s="5" t="n">
        <f aca="false">SUMIFS(Schools!$E$2:$E$132,Schools!$B$2:$B$132,$A29,Schools!$D$2:$D$132,"T1-Support")</f>
        <v>0</v>
      </c>
      <c r="F29" s="5" t="n">
        <f aca="false">SUMIFS(Schools!$E$2:$E$132,Schools!$B$2:$B$132,$A29,Schools!$D$2:$D$132,"T2-Support")</f>
        <v>34740000</v>
      </c>
      <c r="G29" s="5" t="n">
        <f aca="false">SUMIFS(Schools!$E$2:$E$132,Schools!$B$2:$B$132,$A29,Schools!$D$2:$D$132,"Oppose")</f>
        <v>333970000</v>
      </c>
      <c r="H29" s="5" t="n">
        <f aca="false">E29+F29</f>
        <v>34740000</v>
      </c>
      <c r="I29" s="5" t="n">
        <f aca="false">H29-G29</f>
        <v>-299230000</v>
      </c>
      <c r="J29" s="1" t="str">
        <f aca="false">IF(ISNUMBER(SEARCH("COSPONSOR",K29)),"Cosponsor",IF(ISNUMBER(SEARCH("AUTHOR",K29)),"Author",IF(OR(C29="D",C29="I-D"),IF(I29&gt;=100000000,"TOP TARGET",IF(I29&lt;=-100000000,"Lean no","Marginal")),IF(I29&lt;=-100000000,"DEFECTION RISK",IF(I29&gt;=100000000,"Reinforced yes","Marginal")))))</f>
        <v>DEFECTION RISK</v>
      </c>
      <c r="L29" s="1" t="n">
        <v>0.649</v>
      </c>
      <c r="M29" s="1" t="n">
        <v>0.019</v>
      </c>
      <c r="N29" s="1" t="s">
        <v>288</v>
      </c>
      <c r="O29" s="1" t="n">
        <v>9</v>
      </c>
      <c r="P29" s="1" t="n">
        <v>19.3</v>
      </c>
    </row>
    <row r="30" customFormat="false" ht="15" hidden="false" customHeight="true" outlineLevel="0" collapsed="false">
      <c r="A30" s="1" t="s">
        <v>84</v>
      </c>
      <c r="B30" s="1" t="s">
        <v>290</v>
      </c>
      <c r="C30" s="1" t="s">
        <v>236</v>
      </c>
      <c r="E30" s="5" t="n">
        <f aca="false">SUMIFS(Schools!$E$2:$E$132,Schools!$B$2:$B$132,$A30,Schools!$D$2:$D$132,"T1-Support")</f>
        <v>117990000</v>
      </c>
      <c r="F30" s="5" t="n">
        <f aca="false">SUMIFS(Schools!$E$2:$E$132,Schools!$B$2:$B$132,$A30,Schools!$D$2:$D$132,"T2-Support")</f>
        <v>0</v>
      </c>
      <c r="G30" s="5" t="n">
        <f aca="false">SUMIFS(Schools!$E$2:$E$132,Schools!$B$2:$B$132,$A30,Schools!$D$2:$D$132,"Oppose")</f>
        <v>179980000</v>
      </c>
      <c r="H30" s="5" t="n">
        <f aca="false">E30+F30</f>
        <v>117990000</v>
      </c>
      <c r="I30" s="5" t="n">
        <f aca="false">H30-G30</f>
        <v>-61990000</v>
      </c>
      <c r="J30" s="1" t="str">
        <f aca="false">IF(ISNUMBER(SEARCH("COSPONSOR",K30)),"Cosponsor",IF(ISNUMBER(SEARCH("AUTHOR",K30)),"Author",IF(OR(C30="D",C30="I-D"),IF(I30&gt;=100000000,"TOP TARGET",IF(I30&lt;=-100000000,"Lean no","Marginal")),IF(I30&lt;=-100000000,"DEFECTION RISK",IF(I30&gt;=100000000,"Reinforced yes","Marginal")))))</f>
        <v>Marginal</v>
      </c>
      <c r="L30" s="1" t="n">
        <v>0.362</v>
      </c>
      <c r="M30" s="1" t="n">
        <v>-0.034</v>
      </c>
      <c r="N30" s="1" t="s">
        <v>243</v>
      </c>
      <c r="O30" s="1" t="n">
        <v>6</v>
      </c>
      <c r="P30" s="1" t="n">
        <v>13.45</v>
      </c>
    </row>
    <row r="31" customFormat="false" ht="15" hidden="false" customHeight="true" outlineLevel="0" collapsed="false">
      <c r="A31" s="1" t="s">
        <v>84</v>
      </c>
      <c r="B31" s="1" t="s">
        <v>291</v>
      </c>
      <c r="C31" s="1" t="s">
        <v>236</v>
      </c>
      <c r="D31" s="1" t="s">
        <v>239</v>
      </c>
      <c r="E31" s="5" t="n">
        <f aca="false">SUMIFS(Schools!$E$2:$E$132,Schools!$B$2:$B$132,$A31,Schools!$D$2:$D$132,"T1-Support")</f>
        <v>117990000</v>
      </c>
      <c r="F31" s="5" t="n">
        <f aca="false">SUMIFS(Schools!$E$2:$E$132,Schools!$B$2:$B$132,$A31,Schools!$D$2:$D$132,"T2-Support")</f>
        <v>0</v>
      </c>
      <c r="G31" s="5" t="n">
        <f aca="false">SUMIFS(Schools!$E$2:$E$132,Schools!$B$2:$B$132,$A31,Schools!$D$2:$D$132,"Oppose")</f>
        <v>179980000</v>
      </c>
      <c r="H31" s="5" t="n">
        <f aca="false">E31+F31</f>
        <v>117990000</v>
      </c>
      <c r="I31" s="5" t="n">
        <f aca="false">H31-G31</f>
        <v>-61990000</v>
      </c>
      <c r="J31" s="1" t="str">
        <f aca="false">IF(ISNUMBER(SEARCH("COSPONSOR",K31)),"Cosponsor",IF(ISNUMBER(SEARCH("AUTHOR",K31)),"Author",IF(OR(C31="D",C31="I-D"),IF(I31&gt;=100000000,"TOP TARGET",IF(I31&lt;=-100000000,"Lean no","Marginal")),IF(I31&lt;=-100000000,"DEFECTION RISK",IF(I31&gt;=100000000,"Reinforced yes","Marginal")))))</f>
        <v>Marginal</v>
      </c>
      <c r="K31" s="1" t="s">
        <v>292</v>
      </c>
      <c r="L31" s="1" t="n">
        <v>0.537</v>
      </c>
      <c r="M31" s="1" t="n">
        <v>-0.029</v>
      </c>
      <c r="N31" s="1" t="s">
        <v>243</v>
      </c>
      <c r="O31" s="1" t="n">
        <v>6</v>
      </c>
      <c r="P31" s="1" t="n">
        <v>13.45</v>
      </c>
    </row>
    <row r="32" customFormat="false" ht="15" hidden="false" customHeight="true" outlineLevel="0" collapsed="false">
      <c r="A32" s="1" t="s">
        <v>98</v>
      </c>
      <c r="B32" s="1" t="s">
        <v>293</v>
      </c>
      <c r="C32" s="1" t="s">
        <v>236</v>
      </c>
      <c r="E32" s="5" t="n">
        <f aca="false">SUMIFS(Schools!$E$2:$E$132,Schools!$B$2:$B$132,$A32,Schools!$D$2:$D$132,"T1-Support")</f>
        <v>298609415</v>
      </c>
      <c r="F32" s="5" t="n">
        <f aca="false">SUMIFS(Schools!$E$2:$E$132,Schools!$B$2:$B$132,$A32,Schools!$D$2:$D$132,"T2-Support")</f>
        <v>0</v>
      </c>
      <c r="G32" s="5" t="n">
        <f aca="false">SUMIFS(Schools!$E$2:$E$132,Schools!$B$2:$B$132,$A32,Schools!$D$2:$D$132,"Oppose")</f>
        <v>0</v>
      </c>
      <c r="H32" s="5" t="n">
        <f aca="false">E32+F32</f>
        <v>298609415</v>
      </c>
      <c r="I32" s="5" t="n">
        <f aca="false">H32-G32</f>
        <v>298609415</v>
      </c>
      <c r="J32" s="1" t="str">
        <f aca="false">IF(ISNUMBER(SEARCH("COSPONSOR",K32)),"Cosponsor",IF(ISNUMBER(SEARCH("AUTHOR",K32)),"Author",IF(OR(C32="D",C32="I-D"),IF(I32&gt;=100000000,"TOP TARGET",IF(I32&lt;=-100000000,"Lean no","Marginal")),IF(I32&lt;=-100000000,"DEFECTION RISK",IF(I32&gt;=100000000,"Reinforced yes","Marginal")))))</f>
        <v>Reinforced yes</v>
      </c>
      <c r="L32" s="1" t="n">
        <v>0.413</v>
      </c>
      <c r="M32" s="1" t="n">
        <v>0.222</v>
      </c>
      <c r="N32" s="1" t="s">
        <v>294</v>
      </c>
      <c r="O32" s="1" t="n">
        <v>8</v>
      </c>
      <c r="P32" s="1" t="n">
        <v>16.41</v>
      </c>
      <c r="Q32" s="1" t="s">
        <v>245</v>
      </c>
    </row>
    <row r="33" customFormat="false" ht="15" hidden="false" customHeight="true" outlineLevel="0" collapsed="false">
      <c r="A33" s="1" t="s">
        <v>98</v>
      </c>
      <c r="B33" s="1" t="s">
        <v>295</v>
      </c>
      <c r="C33" s="1" t="s">
        <v>236</v>
      </c>
      <c r="D33" s="1" t="s">
        <v>239</v>
      </c>
      <c r="E33" s="5" t="n">
        <f aca="false">SUMIFS(Schools!$E$2:$E$132,Schools!$B$2:$B$132,$A33,Schools!$D$2:$D$132,"T1-Support")</f>
        <v>298609415</v>
      </c>
      <c r="F33" s="5" t="n">
        <f aca="false">SUMIFS(Schools!$E$2:$E$132,Schools!$B$2:$B$132,$A33,Schools!$D$2:$D$132,"T2-Support")</f>
        <v>0</v>
      </c>
      <c r="G33" s="5" t="n">
        <f aca="false">SUMIFS(Schools!$E$2:$E$132,Schools!$B$2:$B$132,$A33,Schools!$D$2:$D$132,"Oppose")</f>
        <v>0</v>
      </c>
      <c r="H33" s="5" t="n">
        <f aca="false">E33+F33</f>
        <v>298609415</v>
      </c>
      <c r="I33" s="5" t="n">
        <f aca="false">H33-G33</f>
        <v>298609415</v>
      </c>
      <c r="J33" s="1" t="str">
        <f aca="false">IF(ISNUMBER(SEARCH("COSPONSOR",K33)),"Cosponsor",IF(ISNUMBER(SEARCH("AUTHOR",K33)),"Author",IF(OR(C33="D",C33="I-D"),IF(I33&gt;=100000000,"TOP TARGET",IF(I33&lt;=-100000000,"Lean no","Marginal")),IF(I33&lt;=-100000000,"DEFECTION RISK",IF(I33&gt;=100000000,"Reinforced yes","Marginal")))))</f>
        <v>Reinforced yes</v>
      </c>
      <c r="L33" s="1" t="n">
        <v>0.606</v>
      </c>
      <c r="M33" s="1" t="n">
        <v>0.141</v>
      </c>
      <c r="N33" s="1" t="s">
        <v>294</v>
      </c>
      <c r="O33" s="1" t="n">
        <v>8</v>
      </c>
      <c r="P33" s="1" t="n">
        <v>16.41</v>
      </c>
    </row>
    <row r="34" customFormat="false" ht="15" hidden="false" customHeight="true" outlineLevel="0" collapsed="false">
      <c r="A34" s="1" t="s">
        <v>102</v>
      </c>
      <c r="B34" s="1" t="s">
        <v>296</v>
      </c>
      <c r="C34" s="1" t="s">
        <v>236</v>
      </c>
      <c r="D34" s="1" t="s">
        <v>239</v>
      </c>
      <c r="E34" s="5" t="n">
        <f aca="false">SUMIFS(Schools!$E$2:$E$132,Schools!$B$2:$B$132,$A34,Schools!$D$2:$D$132,"T1-Support")</f>
        <v>146910000</v>
      </c>
      <c r="F34" s="5" t="n">
        <f aca="false">SUMIFS(Schools!$E$2:$E$132,Schools!$B$2:$B$132,$A34,Schools!$D$2:$D$132,"T2-Support")</f>
        <v>40030000</v>
      </c>
      <c r="G34" s="5" t="n">
        <f aca="false">SUMIFS(Schools!$E$2:$E$132,Schools!$B$2:$B$132,$A34,Schools!$D$2:$D$132,"Oppose")</f>
        <v>185080000</v>
      </c>
      <c r="H34" s="5" t="n">
        <f aca="false">E34+F34</f>
        <v>186940000</v>
      </c>
      <c r="I34" s="5" t="n">
        <f aca="false">H34-G34</f>
        <v>1860000</v>
      </c>
      <c r="J34" s="1" t="str">
        <f aca="false">IF(ISNUMBER(SEARCH("COSPONSOR",K34)),"Cosponsor",IF(ISNUMBER(SEARCH("AUTHOR",K34)),"Author",IF(OR(C34="D",C34="I-D"),IF(I34&gt;=100000000,"TOP TARGET",IF(I34&lt;=-100000000,"Lean no","Marginal")),IF(I34&lt;=-100000000,"DEFECTION RISK",IF(I34&gt;=100000000,"Reinforced yes","Marginal")))))</f>
        <v>Marginal</v>
      </c>
      <c r="K34" s="1" t="s">
        <v>285</v>
      </c>
      <c r="L34" s="1" t="n">
        <v>0.402</v>
      </c>
      <c r="M34" s="1" t="n">
        <v>0.017</v>
      </c>
      <c r="N34" s="1" t="s">
        <v>237</v>
      </c>
      <c r="O34" s="1" t="n">
        <v>15</v>
      </c>
      <c r="P34" s="1" t="n">
        <v>31.03</v>
      </c>
    </row>
    <row r="35" customFormat="false" ht="15" hidden="false" customHeight="true" outlineLevel="0" collapsed="false">
      <c r="A35" s="1" t="s">
        <v>102</v>
      </c>
      <c r="B35" s="1" t="s">
        <v>297</v>
      </c>
      <c r="C35" s="1" t="s">
        <v>236</v>
      </c>
      <c r="E35" s="5" t="n">
        <f aca="false">SUMIFS(Schools!$E$2:$E$132,Schools!$B$2:$B$132,$A35,Schools!$D$2:$D$132,"T1-Support")</f>
        <v>146910000</v>
      </c>
      <c r="F35" s="5" t="n">
        <f aca="false">SUMIFS(Schools!$E$2:$E$132,Schools!$B$2:$B$132,$A35,Schools!$D$2:$D$132,"T2-Support")</f>
        <v>40030000</v>
      </c>
      <c r="G35" s="5" t="n">
        <f aca="false">SUMIFS(Schools!$E$2:$E$132,Schools!$B$2:$B$132,$A35,Schools!$D$2:$D$132,"Oppose")</f>
        <v>185080000</v>
      </c>
      <c r="H35" s="5" t="n">
        <f aca="false">E35+F35</f>
        <v>186940000</v>
      </c>
      <c r="I35" s="5" t="n">
        <f aca="false">H35-G35</f>
        <v>1860000</v>
      </c>
      <c r="J35" s="1" t="str">
        <f aca="false">IF(ISNUMBER(SEARCH("COSPONSOR",K35)),"Cosponsor",IF(ISNUMBER(SEARCH("AUTHOR",K35)),"Author",IF(OR(C35="D",C35="I-D"),IF(I35&gt;=100000000,"TOP TARGET",IF(I35&lt;=-100000000,"Lean no","Marginal")),IF(I35&lt;=-100000000,"DEFECTION RISK",IF(I35&gt;=100000000,"Reinforced yes","Marginal")))))</f>
        <v>Marginal</v>
      </c>
      <c r="K35" s="1" t="s">
        <v>298</v>
      </c>
      <c r="L35" s="1" t="n">
        <v>0.878</v>
      </c>
      <c r="M35" s="1" t="n">
        <v>-0.479</v>
      </c>
      <c r="N35" s="1" t="s">
        <v>237</v>
      </c>
      <c r="O35" s="1" t="n">
        <v>15</v>
      </c>
      <c r="P35" s="1" t="n">
        <v>31.03</v>
      </c>
    </row>
    <row r="36" customFormat="false" ht="15" hidden="false" customHeight="true" outlineLevel="0" collapsed="false">
      <c r="A36" s="1" t="s">
        <v>106</v>
      </c>
      <c r="B36" s="1" t="s">
        <v>299</v>
      </c>
      <c r="C36" s="1" t="s">
        <v>236</v>
      </c>
      <c r="D36" s="1" t="s">
        <v>239</v>
      </c>
      <c r="E36" s="5" t="n">
        <f aca="false">SUMIFS(Schools!$E$2:$E$132,Schools!$B$2:$B$132,$A36,Schools!$D$2:$D$132,"T1-Support")</f>
        <v>341082316</v>
      </c>
      <c r="F36" s="5" t="n">
        <f aca="false">SUMIFS(Schools!$E$2:$E$132,Schools!$B$2:$B$132,$A36,Schools!$D$2:$D$132,"T2-Support")</f>
        <v>24830000</v>
      </c>
      <c r="G36" s="5" t="n">
        <f aca="false">SUMIFS(Schools!$E$2:$E$132,Schools!$B$2:$B$132,$A36,Schools!$D$2:$D$132,"Oppose")</f>
        <v>0</v>
      </c>
      <c r="H36" s="5" t="n">
        <f aca="false">E36+F36</f>
        <v>365912316</v>
      </c>
      <c r="I36" s="5" t="n">
        <f aca="false">H36-G36</f>
        <v>365912316</v>
      </c>
      <c r="J36" s="1" t="str">
        <f aca="false">IF(ISNUMBER(SEARCH("COSPONSOR",K36)),"Cosponsor",IF(ISNUMBER(SEARCH("AUTHOR",K36)),"Author",IF(OR(C36="D",C36="I-D"),IF(I36&gt;=100000000,"TOP TARGET",IF(I36&lt;=-100000000,"Lean no","Marginal")),IF(I36&lt;=-100000000,"DEFECTION RISK",IF(I36&gt;=100000000,"Reinforced yes","Marginal")))))</f>
        <v>Reinforced yes</v>
      </c>
      <c r="L36" s="1" t="n">
        <v>0.462</v>
      </c>
      <c r="M36" s="1" t="n">
        <v>-0.05</v>
      </c>
      <c r="N36" s="1" t="s">
        <v>300</v>
      </c>
      <c r="O36" s="1" t="n">
        <v>11</v>
      </c>
      <c r="P36" s="1" t="n">
        <v>22.36</v>
      </c>
    </row>
    <row r="37" customFormat="false" ht="15" hidden="false" customHeight="true" outlineLevel="0" collapsed="false">
      <c r="A37" s="1" t="s">
        <v>106</v>
      </c>
      <c r="B37" s="1" t="s">
        <v>301</v>
      </c>
      <c r="C37" s="1" t="s">
        <v>236</v>
      </c>
      <c r="E37" s="5" t="n">
        <f aca="false">SUMIFS(Schools!$E$2:$E$132,Schools!$B$2:$B$132,$A37,Schools!$D$2:$D$132,"T1-Support")</f>
        <v>341082316</v>
      </c>
      <c r="F37" s="5" t="n">
        <f aca="false">SUMIFS(Schools!$E$2:$E$132,Schools!$B$2:$B$132,$A37,Schools!$D$2:$D$132,"T2-Support")</f>
        <v>24830000</v>
      </c>
      <c r="G37" s="5" t="n">
        <f aca="false">SUMIFS(Schools!$E$2:$E$132,Schools!$B$2:$B$132,$A37,Schools!$D$2:$D$132,"Oppose")</f>
        <v>0</v>
      </c>
      <c r="H37" s="5" t="n">
        <f aca="false">E37+F37</f>
        <v>365912316</v>
      </c>
      <c r="I37" s="5" t="n">
        <f aca="false">H37-G37</f>
        <v>365912316</v>
      </c>
      <c r="J37" s="1" t="str">
        <f aca="false">IF(ISNUMBER(SEARCH("COSPONSOR",K37)),"Cosponsor",IF(ISNUMBER(SEARCH("AUTHOR",K37)),"Author",IF(OR(C37="D",C37="I-D"),IF(I37&gt;=100000000,"TOP TARGET",IF(I37&lt;=-100000000,"Lean no","Marginal")),IF(I37&lt;=-100000000,"DEFECTION RISK",IF(I37&gt;=100000000,"Reinforced yes","Marginal")))))</f>
        <v>Reinforced yes</v>
      </c>
      <c r="L37" s="1" t="n">
        <v>0.559</v>
      </c>
      <c r="M37" s="1" t="n">
        <v>-0.145</v>
      </c>
      <c r="N37" s="1" t="s">
        <v>300</v>
      </c>
      <c r="O37" s="1" t="n">
        <v>11</v>
      </c>
      <c r="P37" s="1" t="n">
        <v>22.36</v>
      </c>
    </row>
    <row r="38" customFormat="false" ht="15" hidden="false" customHeight="true" outlineLevel="0" collapsed="false">
      <c r="A38" s="1" t="s">
        <v>302</v>
      </c>
      <c r="B38" s="1" t="s">
        <v>303</v>
      </c>
      <c r="C38" s="1" t="s">
        <v>236</v>
      </c>
      <c r="D38" s="1" t="s">
        <v>239</v>
      </c>
      <c r="E38" s="5" t="n">
        <f aca="false">SUMIFS(Schools!$E$2:$E$132,Schools!$B$2:$B$132,$A38,Schools!$D$2:$D$132,"T1-Support")</f>
        <v>0</v>
      </c>
      <c r="F38" s="5" t="n">
        <f aca="false">SUMIFS(Schools!$E$2:$E$132,Schools!$B$2:$B$132,$A38,Schools!$D$2:$D$132,"T2-Support")</f>
        <v>0</v>
      </c>
      <c r="G38" s="5" t="n">
        <f aca="false">SUMIFS(Schools!$E$2:$E$132,Schools!$B$2:$B$132,$A38,Schools!$D$2:$D$132,"Oppose")</f>
        <v>0</v>
      </c>
      <c r="H38" s="5" t="n">
        <f aca="false">E38+F38</f>
        <v>0</v>
      </c>
      <c r="I38" s="5" t="n">
        <f aca="false">H38-G38</f>
        <v>0</v>
      </c>
      <c r="J38" s="1" t="str">
        <f aca="false">IF(ISNUMBER(SEARCH("COSPONSOR",K38)),"Cosponsor",IF(ISNUMBER(SEARCH("AUTHOR",K38)),"Author",IF(OR(C38="D",C38="I-D"),IF(I38&gt;=100000000,"TOP TARGET",IF(I38&lt;=-100000000,"Lean no","Marginal")),IF(I38&lt;=-100000000,"DEFECTION RISK",IF(I38&gt;=100000000,"Reinforced yes","Marginal")))))</f>
        <v>Marginal</v>
      </c>
      <c r="K38" s="1" t="s">
        <v>304</v>
      </c>
      <c r="L38" s="1" t="n">
        <v>0.124</v>
      </c>
      <c r="M38" s="1" t="n">
        <v>-0.506</v>
      </c>
      <c r="N38" s="1" t="s">
        <v>305</v>
      </c>
      <c r="O38" s="1" t="n">
        <v>-4</v>
      </c>
      <c r="P38" s="1" t="n">
        <v>-7.09</v>
      </c>
    </row>
    <row r="39" customFormat="false" ht="15" hidden="false" customHeight="true" outlineLevel="0" collapsed="false">
      <c r="A39" s="1" t="s">
        <v>302</v>
      </c>
      <c r="B39" s="1" t="s">
        <v>306</v>
      </c>
      <c r="C39" s="1" t="s">
        <v>307</v>
      </c>
      <c r="E39" s="5" t="n">
        <f aca="false">SUMIFS(Schools!$E$2:$E$132,Schools!$B$2:$B$132,$A39,Schools!$D$2:$D$132,"T1-Support")</f>
        <v>0</v>
      </c>
      <c r="F39" s="5" t="n">
        <f aca="false">SUMIFS(Schools!$E$2:$E$132,Schools!$B$2:$B$132,$A39,Schools!$D$2:$D$132,"T2-Support")</f>
        <v>0</v>
      </c>
      <c r="G39" s="5" t="n">
        <f aca="false">SUMIFS(Schools!$E$2:$E$132,Schools!$B$2:$B$132,$A39,Schools!$D$2:$D$132,"Oppose")</f>
        <v>0</v>
      </c>
      <c r="H39" s="5" t="n">
        <f aca="false">E39+F39</f>
        <v>0</v>
      </c>
      <c r="I39" s="5" t="n">
        <f aca="false">H39-G39</f>
        <v>0</v>
      </c>
      <c r="J39" s="1" t="str">
        <f aca="false">IF(ISNUMBER(SEARCH("COSPONSOR",K39)),"Cosponsor",IF(ISNUMBER(SEARCH("AUTHOR",K39)),"Author",IF(OR(C39="D",C39="I-D"),IF(I39&gt;=100000000,"TOP TARGET",IF(I39&lt;=-100000000,"Lean no","Marginal")),IF(I39&lt;=-100000000,"DEFECTION RISK",IF(I39&gt;=100000000,"Reinforced yes","Marginal")))))</f>
        <v>Marginal</v>
      </c>
      <c r="K39" s="1" t="s">
        <v>308</v>
      </c>
      <c r="L39" s="1" t="n">
        <v>-0.169</v>
      </c>
      <c r="M39" s="1" t="n">
        <v>-0.184</v>
      </c>
      <c r="N39" s="1" t="s">
        <v>305</v>
      </c>
      <c r="O39" s="1" t="n">
        <v>-4</v>
      </c>
      <c r="P39" s="1" t="n">
        <v>-7.09</v>
      </c>
    </row>
    <row r="40" customFormat="false" ht="15" hidden="false" customHeight="true" outlineLevel="0" collapsed="false">
      <c r="A40" s="1" t="s">
        <v>115</v>
      </c>
      <c r="B40" s="1" t="s">
        <v>309</v>
      </c>
      <c r="C40" s="1" t="s">
        <v>247</v>
      </c>
      <c r="E40" s="5" t="n">
        <f aca="false">SUMIFS(Schools!$E$2:$E$132,Schools!$B$2:$B$132,$A40,Schools!$D$2:$D$132,"T1-Support")</f>
        <v>78919721</v>
      </c>
      <c r="F40" s="5" t="n">
        <f aca="false">SUMIFS(Schools!$E$2:$E$132,Schools!$B$2:$B$132,$A40,Schools!$D$2:$D$132,"T2-Support")</f>
        <v>0</v>
      </c>
      <c r="G40" s="5" t="n">
        <f aca="false">SUMIFS(Schools!$E$2:$E$132,Schools!$B$2:$B$132,$A40,Schools!$D$2:$D$132,"Oppose")</f>
        <v>124000000</v>
      </c>
      <c r="H40" s="5" t="n">
        <f aca="false">E40+F40</f>
        <v>78919721</v>
      </c>
      <c r="I40" s="5" t="n">
        <f aca="false">H40-G40</f>
        <v>-45080279</v>
      </c>
      <c r="J40" s="1" t="str">
        <f aca="false">IF(ISNUMBER(SEARCH("COSPONSOR",K40)),"Cosponsor",IF(ISNUMBER(SEARCH("AUTHOR",K40)),"Author",IF(OR(C40="D",C40="I-D"),IF(I40&gt;=100000000,"TOP TARGET",IF(I40&lt;=-100000000,"Lean no","Marginal")),IF(I40&lt;=-100000000,"DEFECTION RISK",IF(I40&gt;=100000000,"Reinforced yes","Marginal")))))</f>
        <v>Marginal</v>
      </c>
      <c r="L40" s="1" t="n">
        <v>-0.399</v>
      </c>
      <c r="M40" s="1" t="n">
        <v>-0.228</v>
      </c>
      <c r="N40" s="1" t="s">
        <v>310</v>
      </c>
      <c r="O40" s="1" t="n">
        <v>-15</v>
      </c>
      <c r="P40" s="1" t="n">
        <v>-29.51</v>
      </c>
    </row>
    <row r="41" customFormat="false" ht="15" hidden="false" customHeight="true" outlineLevel="0" collapsed="false">
      <c r="A41" s="1" t="s">
        <v>115</v>
      </c>
      <c r="B41" s="1" t="s">
        <v>311</v>
      </c>
      <c r="C41" s="1" t="s">
        <v>247</v>
      </c>
      <c r="E41" s="5" t="n">
        <f aca="false">SUMIFS(Schools!$E$2:$E$132,Schools!$B$2:$B$132,$A41,Schools!$D$2:$D$132,"T1-Support")</f>
        <v>78919721</v>
      </c>
      <c r="F41" s="5" t="n">
        <f aca="false">SUMIFS(Schools!$E$2:$E$132,Schools!$B$2:$B$132,$A41,Schools!$D$2:$D$132,"T2-Support")</f>
        <v>0</v>
      </c>
      <c r="G41" s="5" t="n">
        <f aca="false">SUMIFS(Schools!$E$2:$E$132,Schools!$B$2:$B$132,$A41,Schools!$D$2:$D$132,"Oppose")</f>
        <v>124000000</v>
      </c>
      <c r="H41" s="5" t="n">
        <f aca="false">E41+F41</f>
        <v>78919721</v>
      </c>
      <c r="I41" s="5" t="n">
        <f aca="false">H41-G41</f>
        <v>-45080279</v>
      </c>
      <c r="J41" s="1" t="str">
        <f aca="false">IF(ISNUMBER(SEARCH("COSPONSOR",K41)),"Cosponsor",IF(ISNUMBER(SEARCH("AUTHOR",K41)),"Author",IF(OR(C41="D",C41="I-D"),IF(I41&gt;=100000000,"TOP TARGET",IF(I41&lt;=-100000000,"Lean no","Marginal")),IF(I41&lt;=-100000000,"DEFECTION RISK",IF(I41&gt;=100000000,"Reinforced yes","Marginal")))))</f>
        <v>Marginal</v>
      </c>
      <c r="K41" s="1" t="s">
        <v>268</v>
      </c>
      <c r="L41" s="1" t="n">
        <v>-0.447</v>
      </c>
      <c r="M41" s="1" t="n">
        <v>0.053</v>
      </c>
      <c r="N41" s="1" t="s">
        <v>310</v>
      </c>
      <c r="O41" s="1" t="n">
        <v>-15</v>
      </c>
      <c r="P41" s="1" t="n">
        <v>-29.51</v>
      </c>
    </row>
    <row r="42" customFormat="false" ht="15" hidden="false" customHeight="true" outlineLevel="0" collapsed="false">
      <c r="A42" s="1" t="s">
        <v>113</v>
      </c>
      <c r="B42" s="1" t="s">
        <v>312</v>
      </c>
      <c r="C42" s="1" t="s">
        <v>247</v>
      </c>
      <c r="E42" s="5" t="n">
        <f aca="false">SUMIFS(Schools!$E$2:$E$132,Schools!$B$2:$B$132,$A42,Schools!$D$2:$D$132,"T1-Support")</f>
        <v>142122049</v>
      </c>
      <c r="F42" s="5" t="n">
        <f aca="false">SUMIFS(Schools!$E$2:$E$132,Schools!$B$2:$B$132,$A42,Schools!$D$2:$D$132,"T2-Support")</f>
        <v>0</v>
      </c>
      <c r="G42" s="5" t="n">
        <f aca="false">SUMIFS(Schools!$E$2:$E$132,Schools!$B$2:$B$132,$A42,Schools!$D$2:$D$132,"Oppose")</f>
        <v>0</v>
      </c>
      <c r="H42" s="5" t="n">
        <f aca="false">E42+F42</f>
        <v>142122049</v>
      </c>
      <c r="I42" s="5" t="n">
        <f aca="false">H42-G42</f>
        <v>142122049</v>
      </c>
      <c r="J42" s="1" t="str">
        <f aca="false">IF(ISNUMBER(SEARCH("COSPONSOR",K42)),"Cosponsor",IF(ISNUMBER(SEARCH("AUTHOR",K42)),"Author",IF(OR(C42="D",C42="I-D"),IF(I42&gt;=100000000,"TOP TARGET",IF(I42&lt;=-100000000,"Lean no","Marginal")),IF(I42&lt;=-100000000,"DEFECTION RISK",IF(I42&gt;=100000000,"Reinforced yes","Marginal")))))</f>
        <v>TOP TARGET</v>
      </c>
      <c r="L42" s="1" t="n">
        <v>-0.742</v>
      </c>
      <c r="M42" s="1" t="n">
        <v>-0.368</v>
      </c>
      <c r="N42" s="1" t="s">
        <v>313</v>
      </c>
      <c r="O42" s="1" t="n">
        <v>-14</v>
      </c>
      <c r="P42" s="1" t="n">
        <v>-25.91</v>
      </c>
    </row>
    <row r="43" customFormat="false" ht="15" hidden="false" customHeight="true" outlineLevel="0" collapsed="false">
      <c r="A43" s="1" t="s">
        <v>113</v>
      </c>
      <c r="B43" s="1" t="s">
        <v>314</v>
      </c>
      <c r="C43" s="1" t="s">
        <v>247</v>
      </c>
      <c r="D43" s="1" t="s">
        <v>239</v>
      </c>
      <c r="E43" s="5" t="n">
        <f aca="false">SUMIFS(Schools!$E$2:$E$132,Schools!$B$2:$B$132,$A43,Schools!$D$2:$D$132,"T1-Support")</f>
        <v>142122049</v>
      </c>
      <c r="F43" s="5" t="n">
        <f aca="false">SUMIFS(Schools!$E$2:$E$132,Schools!$B$2:$B$132,$A43,Schools!$D$2:$D$132,"T2-Support")</f>
        <v>0</v>
      </c>
      <c r="G43" s="5" t="n">
        <f aca="false">SUMIFS(Schools!$E$2:$E$132,Schools!$B$2:$B$132,$A43,Schools!$D$2:$D$132,"Oppose")</f>
        <v>0</v>
      </c>
      <c r="H43" s="5" t="n">
        <f aca="false">E43+F43</f>
        <v>142122049</v>
      </c>
      <c r="I43" s="5" t="n">
        <f aca="false">H43-G43</f>
        <v>142122049</v>
      </c>
      <c r="J43" s="1" t="str">
        <f aca="false">IF(ISNUMBER(SEARCH("COSPONSOR",K43)),"Cosponsor",IF(ISNUMBER(SEARCH("AUTHOR",K43)),"Author",IF(OR(C43="D",C43="I-D"),IF(I43&gt;=100000000,"TOP TARGET",IF(I43&lt;=-100000000,"Lean no","Marginal")),IF(I43&lt;=-100000000,"DEFECTION RISK",IF(I43&gt;=100000000,"Reinforced yes","Marginal")))))</f>
        <v>TOP TARGET</v>
      </c>
      <c r="L43" s="1" t="n">
        <v>-0.517</v>
      </c>
      <c r="M43" s="1" t="n">
        <v>-0.47</v>
      </c>
      <c r="N43" s="1" t="s">
        <v>313</v>
      </c>
      <c r="O43" s="1" t="n">
        <v>-14</v>
      </c>
      <c r="P43" s="1" t="n">
        <v>-25.91</v>
      </c>
      <c r="Q43" s="1" t="s">
        <v>245</v>
      </c>
    </row>
    <row r="44" customFormat="false" ht="15" hidden="false" customHeight="true" outlineLevel="0" collapsed="false">
      <c r="A44" s="1" t="s">
        <v>118</v>
      </c>
      <c r="B44" s="1" t="s">
        <v>315</v>
      </c>
      <c r="C44" s="1" t="s">
        <v>247</v>
      </c>
      <c r="D44" s="1" t="s">
        <v>239</v>
      </c>
      <c r="E44" s="5" t="n">
        <f aca="false">SUMIFS(Schools!$E$2:$E$132,Schools!$B$2:$B$132,$A44,Schools!$D$2:$D$132,"T1-Support")</f>
        <v>0</v>
      </c>
      <c r="F44" s="5" t="n">
        <f aca="false">SUMIFS(Schools!$E$2:$E$132,Schools!$B$2:$B$132,$A44,Schools!$D$2:$D$132,"T2-Support")</f>
        <v>118760000</v>
      </c>
      <c r="G44" s="5" t="n">
        <f aca="false">SUMIFS(Schools!$E$2:$E$132,Schools!$B$2:$B$132,$A44,Schools!$D$2:$D$132,"Oppose")</f>
        <v>455730000</v>
      </c>
      <c r="H44" s="5" t="n">
        <f aca="false">E44+F44</f>
        <v>118760000</v>
      </c>
      <c r="I44" s="5" t="n">
        <f aca="false">H44-G44</f>
        <v>-336970000</v>
      </c>
      <c r="J44" s="1" t="str">
        <f aca="false">IF(ISNUMBER(SEARCH("COSPONSOR",K44)),"Cosponsor",IF(ISNUMBER(SEARCH("AUTHOR",K44)),"Author",IF(OR(C44="D",C44="I-D"),IF(I44&gt;=100000000,"TOP TARGET",IF(I44&lt;=-100000000,"Lean no","Marginal")),IF(I44&lt;=-100000000,"DEFECTION RISK",IF(I44&gt;=100000000,"Reinforced yes","Marginal")))))</f>
        <v>Lean no</v>
      </c>
      <c r="K44" s="1" t="s">
        <v>285</v>
      </c>
      <c r="L44" s="1" t="n">
        <v>-0.251</v>
      </c>
      <c r="M44" s="1" t="n">
        <v>-0.179</v>
      </c>
      <c r="N44" s="1" t="s">
        <v>316</v>
      </c>
      <c r="O44" s="1" t="n">
        <v>0</v>
      </c>
      <c r="P44" s="1" t="n">
        <v>1.44</v>
      </c>
      <c r="Q44" s="1" t="s">
        <v>245</v>
      </c>
    </row>
    <row r="45" customFormat="false" ht="15" hidden="false" customHeight="true" outlineLevel="0" collapsed="false">
      <c r="A45" s="1" t="s">
        <v>118</v>
      </c>
      <c r="B45" s="1" t="s">
        <v>317</v>
      </c>
      <c r="C45" s="1" t="s">
        <v>247</v>
      </c>
      <c r="E45" s="5" t="n">
        <f aca="false">SUMIFS(Schools!$E$2:$E$132,Schools!$B$2:$B$132,$A45,Schools!$D$2:$D$132,"T1-Support")</f>
        <v>0</v>
      </c>
      <c r="F45" s="5" t="n">
        <f aca="false">SUMIFS(Schools!$E$2:$E$132,Schools!$B$2:$B$132,$A45,Schools!$D$2:$D$132,"T2-Support")</f>
        <v>118760000</v>
      </c>
      <c r="G45" s="5" t="n">
        <f aca="false">SUMIFS(Schools!$E$2:$E$132,Schools!$B$2:$B$132,$A45,Schools!$D$2:$D$132,"Oppose")</f>
        <v>455730000</v>
      </c>
      <c r="H45" s="5" t="n">
        <f aca="false">E45+F45</f>
        <v>118760000</v>
      </c>
      <c r="I45" s="5" t="n">
        <f aca="false">H45-G45</f>
        <v>-336970000</v>
      </c>
      <c r="J45" s="1" t="str">
        <f aca="false">IF(ISNUMBER(SEARCH("COSPONSOR",K45)),"Cosponsor",IF(ISNUMBER(SEARCH("AUTHOR",K45)),"Author",IF(OR(C45="D",C45="I-D"),IF(I45&gt;=100000000,"TOP TARGET",IF(I45&lt;=-100000000,"Lean no","Marginal")),IF(I45&lt;=-100000000,"DEFECTION RISK",IF(I45&gt;=100000000,"Reinforced yes","Marginal")))))</f>
        <v>Lean no</v>
      </c>
      <c r="L45" s="1" t="n">
        <v>-0.372</v>
      </c>
      <c r="M45" s="1" t="n">
        <v>0.779</v>
      </c>
      <c r="N45" s="1" t="s">
        <v>316</v>
      </c>
      <c r="O45" s="1" t="n">
        <v>0</v>
      </c>
      <c r="P45" s="1" t="n">
        <v>1.44</v>
      </c>
    </row>
    <row r="46" customFormat="false" ht="15" hidden="false" customHeight="true" outlineLevel="0" collapsed="false">
      <c r="A46" s="1" t="s">
        <v>124</v>
      </c>
      <c r="B46" s="1" t="s">
        <v>318</v>
      </c>
      <c r="C46" s="1" t="s">
        <v>247</v>
      </c>
      <c r="E46" s="5" t="n">
        <f aca="false">SUMIFS(Schools!$E$2:$E$132,Schools!$B$2:$B$132,$A46,Schools!$D$2:$D$132,"T1-Support")</f>
        <v>0</v>
      </c>
      <c r="F46" s="5" t="n">
        <f aca="false">SUMIFS(Schools!$E$2:$E$132,Schools!$B$2:$B$132,$A46,Schools!$D$2:$D$132,"T2-Support")</f>
        <v>0</v>
      </c>
      <c r="G46" s="5" t="n">
        <f aca="false">SUMIFS(Schools!$E$2:$E$132,Schools!$B$2:$B$132,$A46,Schools!$D$2:$D$132,"Oppose")</f>
        <v>163610000</v>
      </c>
      <c r="H46" s="5" t="n">
        <f aca="false">E46+F46</f>
        <v>0</v>
      </c>
      <c r="I46" s="5" t="n">
        <f aca="false">H46-G46</f>
        <v>-163610000</v>
      </c>
      <c r="J46" s="1" t="str">
        <f aca="false">IF(ISNUMBER(SEARCH("COSPONSOR",K46)),"Cosponsor",IF(ISNUMBER(SEARCH("AUTHOR",K46)),"Author",IF(OR(C46="D",C46="I-D"),IF(I46&gt;=100000000,"TOP TARGET",IF(I46&lt;=-100000000,"Lean no","Marginal")),IF(I46&lt;=-100000000,"DEFECTION RISK",IF(I46&gt;=100000000,"Reinforced yes","Marginal")))))</f>
        <v>Lean no</v>
      </c>
      <c r="L46" s="1" t="n">
        <v>-0.278</v>
      </c>
      <c r="M46" s="1" t="n">
        <v>-0.329</v>
      </c>
      <c r="N46" s="1" t="s">
        <v>319</v>
      </c>
      <c r="O46" s="1" t="n">
        <v>-3</v>
      </c>
      <c r="P46" s="1" t="n">
        <v>-4.34</v>
      </c>
      <c r="Q46" s="1" t="s">
        <v>245</v>
      </c>
    </row>
    <row r="47" customFormat="false" ht="15" hidden="false" customHeight="true" outlineLevel="0" collapsed="false">
      <c r="A47" s="1" t="s">
        <v>124</v>
      </c>
      <c r="B47" s="1" t="s">
        <v>320</v>
      </c>
      <c r="C47" s="1" t="s">
        <v>247</v>
      </c>
      <c r="D47" s="1" t="s">
        <v>239</v>
      </c>
      <c r="E47" s="5" t="n">
        <f aca="false">SUMIFS(Schools!$E$2:$E$132,Schools!$B$2:$B$132,$A47,Schools!$D$2:$D$132,"T1-Support")</f>
        <v>0</v>
      </c>
      <c r="F47" s="5" t="n">
        <f aca="false">SUMIFS(Schools!$E$2:$E$132,Schools!$B$2:$B$132,$A47,Schools!$D$2:$D$132,"T2-Support")</f>
        <v>0</v>
      </c>
      <c r="G47" s="5" t="n">
        <f aca="false">SUMIFS(Schools!$E$2:$E$132,Schools!$B$2:$B$132,$A47,Schools!$D$2:$D$132,"Oppose")</f>
        <v>163610000</v>
      </c>
      <c r="H47" s="5" t="n">
        <f aca="false">E47+F47</f>
        <v>0</v>
      </c>
      <c r="I47" s="5" t="n">
        <f aca="false">H47-G47</f>
        <v>-163610000</v>
      </c>
      <c r="J47" s="1" t="str">
        <f aca="false">IF(ISNUMBER(SEARCH("COSPONSOR",K47)),"Cosponsor",IF(ISNUMBER(SEARCH("AUTHOR",K47)),"Author",IF(OR(C47="D",C47="I-D"),IF(I47&gt;=100000000,"TOP TARGET",IF(I47&lt;=-100000000,"Lean no","Marginal")),IF(I47&lt;=-100000000,"DEFECTION RISK",IF(I47&gt;=100000000,"Reinforced yes","Marginal")))))</f>
        <v>Lean no</v>
      </c>
      <c r="K47" s="1" t="s">
        <v>285</v>
      </c>
      <c r="L47" s="1" t="n">
        <v>-0.411</v>
      </c>
      <c r="M47" s="1" t="n">
        <v>-0.118</v>
      </c>
      <c r="N47" s="1" t="s">
        <v>319</v>
      </c>
      <c r="O47" s="1" t="n">
        <v>-3</v>
      </c>
      <c r="P47" s="1" t="n">
        <v>-4.34</v>
      </c>
    </row>
    <row r="48" customFormat="false" ht="15" hidden="false" customHeight="true" outlineLevel="0" collapsed="false">
      <c r="A48" s="1" t="s">
        <v>128</v>
      </c>
      <c r="B48" s="1" t="s">
        <v>321</v>
      </c>
      <c r="C48" s="1" t="s">
        <v>236</v>
      </c>
      <c r="E48" s="5" t="n">
        <f aca="false">SUMIFS(Schools!$E$2:$E$132,Schools!$B$2:$B$132,$A48,Schools!$D$2:$D$132,"T1-Support")</f>
        <v>35850000</v>
      </c>
      <c r="F48" s="5" t="n">
        <f aca="false">SUMIFS(Schools!$E$2:$E$132,Schools!$B$2:$B$132,$A48,Schools!$D$2:$D$132,"T2-Support")</f>
        <v>0</v>
      </c>
      <c r="G48" s="5" t="n">
        <f aca="false">SUMIFS(Schools!$E$2:$E$132,Schools!$B$2:$B$132,$A48,Schools!$D$2:$D$132,"Oppose")</f>
        <v>343300000</v>
      </c>
      <c r="H48" s="5" t="n">
        <f aca="false">E48+F48</f>
        <v>35850000</v>
      </c>
      <c r="I48" s="5" t="n">
        <f aca="false">H48-G48</f>
        <v>-307450000</v>
      </c>
      <c r="J48" s="1" t="str">
        <f aca="false">IF(ISNUMBER(SEARCH("COSPONSOR",K48)),"Cosponsor",IF(ISNUMBER(SEARCH("AUTHOR",K48)),"Author",IF(OR(C48="D",C48="I-D"),IF(I48&gt;=100000000,"TOP TARGET",IF(I48&lt;=-100000000,"Lean no","Marginal")),IF(I48&lt;=-100000000,"DEFECTION RISK",IF(I48&gt;=100000000,"Reinforced yes","Marginal")))))</f>
        <v>DEFECTION RISK</v>
      </c>
      <c r="L48" s="1" t="n">
        <v>0.378</v>
      </c>
      <c r="M48" s="1" t="n">
        <v>0.338</v>
      </c>
      <c r="N48" s="1" t="s">
        <v>300</v>
      </c>
      <c r="O48" s="1" t="n">
        <v>11</v>
      </c>
      <c r="P48" s="1" t="n">
        <v>23.15</v>
      </c>
      <c r="Q48" s="1" t="s">
        <v>245</v>
      </c>
    </row>
    <row r="49" customFormat="false" ht="15" hidden="false" customHeight="true" outlineLevel="0" collapsed="false">
      <c r="A49" s="1" t="s">
        <v>128</v>
      </c>
      <c r="B49" s="1" t="s">
        <v>322</v>
      </c>
      <c r="C49" s="1" t="s">
        <v>236</v>
      </c>
      <c r="D49" s="1" t="s">
        <v>239</v>
      </c>
      <c r="E49" s="5" t="n">
        <f aca="false">SUMIFS(Schools!$E$2:$E$132,Schools!$B$2:$B$132,$A49,Schools!$D$2:$D$132,"T1-Support")</f>
        <v>35850000</v>
      </c>
      <c r="F49" s="5" t="n">
        <f aca="false">SUMIFS(Schools!$E$2:$E$132,Schools!$B$2:$B$132,$A49,Schools!$D$2:$D$132,"T2-Support")</f>
        <v>0</v>
      </c>
      <c r="G49" s="5" t="n">
        <f aca="false">SUMIFS(Schools!$E$2:$E$132,Schools!$B$2:$B$132,$A49,Schools!$D$2:$D$132,"Oppose")</f>
        <v>343300000</v>
      </c>
      <c r="H49" s="5" t="n">
        <f aca="false">E49+F49</f>
        <v>35850000</v>
      </c>
      <c r="I49" s="5" t="n">
        <f aca="false">H49-G49</f>
        <v>-307450000</v>
      </c>
      <c r="J49" s="1" t="str">
        <f aca="false">IF(ISNUMBER(SEARCH("COSPONSOR",K49)),"Cosponsor",IF(ISNUMBER(SEARCH("AUTHOR",K49)),"Author",IF(OR(C49="D",C49="I-D"),IF(I49&gt;=100000000,"TOP TARGET",IF(I49&lt;=-100000000,"Lean no","Marginal")),IF(I49&lt;=-100000000,"DEFECTION RISK",IF(I49&gt;=100000000,"Reinforced yes","Marginal")))))</f>
        <v>DEFECTION RISK</v>
      </c>
      <c r="L49" s="1" t="n">
        <v>0.451</v>
      </c>
      <c r="M49" s="1" t="n">
        <v>0.331</v>
      </c>
      <c r="N49" s="1" t="s">
        <v>300</v>
      </c>
      <c r="O49" s="1" t="n">
        <v>11</v>
      </c>
      <c r="P49" s="1" t="n">
        <v>23.15</v>
      </c>
    </row>
    <row r="50" customFormat="false" ht="15" hidden="false" customHeight="true" outlineLevel="0" collapsed="false">
      <c r="A50" s="1" t="s">
        <v>126</v>
      </c>
      <c r="B50" s="1" t="s">
        <v>323</v>
      </c>
      <c r="C50" s="1" t="s">
        <v>236</v>
      </c>
      <c r="E50" s="5" t="n">
        <f aca="false">SUMIFS(Schools!$E$2:$E$132,Schools!$B$2:$B$132,$A50,Schools!$D$2:$D$132,"T1-Support")</f>
        <v>0</v>
      </c>
      <c r="F50" s="5" t="n">
        <f aca="false">SUMIFS(Schools!$E$2:$E$132,Schools!$B$2:$B$132,$A50,Schools!$D$2:$D$132,"T2-Support")</f>
        <v>0</v>
      </c>
      <c r="G50" s="5" t="n">
        <f aca="false">SUMIFS(Schools!$E$2:$E$132,Schools!$B$2:$B$132,$A50,Schools!$D$2:$D$132,"Oppose")</f>
        <v>181870000</v>
      </c>
      <c r="H50" s="5" t="n">
        <f aca="false">E50+F50</f>
        <v>0</v>
      </c>
      <c r="I50" s="5" t="n">
        <f aca="false">H50-G50</f>
        <v>-181870000</v>
      </c>
      <c r="J50" s="1" t="str">
        <f aca="false">IF(ISNUMBER(SEARCH("COSPONSOR",K50)),"Cosponsor",IF(ISNUMBER(SEARCH("AUTHOR",K50)),"Author",IF(OR(C50="D",C50="I-D"),IF(I50&gt;=100000000,"TOP TARGET",IF(I50&lt;=-100000000,"Lean no","Marginal")),IF(I50&lt;=-100000000,"DEFECTION RISK",IF(I50&gt;=100000000,"Reinforced yes","Marginal")))))</f>
        <v>DEFECTION RISK</v>
      </c>
      <c r="K50" s="1" t="s">
        <v>324</v>
      </c>
      <c r="L50" s="1" t="n">
        <v>0.825</v>
      </c>
      <c r="M50" s="1" t="n">
        <v>-0.36</v>
      </c>
      <c r="N50" s="1" t="s">
        <v>288</v>
      </c>
      <c r="O50" s="1" t="n">
        <v>9</v>
      </c>
      <c r="P50" s="1" t="n">
        <v>18.67</v>
      </c>
    </row>
    <row r="51" customFormat="false" ht="15" hidden="false" customHeight="true" outlineLevel="0" collapsed="false">
      <c r="A51" s="1" t="s">
        <v>126</v>
      </c>
      <c r="B51" s="1" t="s">
        <v>325</v>
      </c>
      <c r="C51" s="1" t="s">
        <v>236</v>
      </c>
      <c r="E51" s="5" t="n">
        <f aca="false">SUMIFS(Schools!$E$2:$E$132,Schools!$B$2:$B$132,$A51,Schools!$D$2:$D$132,"T1-Support")</f>
        <v>0</v>
      </c>
      <c r="F51" s="5" t="n">
        <f aca="false">SUMIFS(Schools!$E$2:$E$132,Schools!$B$2:$B$132,$A51,Schools!$D$2:$D$132,"T2-Support")</f>
        <v>0</v>
      </c>
      <c r="G51" s="5" t="n">
        <f aca="false">SUMIFS(Schools!$E$2:$E$132,Schools!$B$2:$B$132,$A51,Schools!$D$2:$D$132,"Oppose")</f>
        <v>181870000</v>
      </c>
      <c r="H51" s="5" t="n">
        <f aca="false">E51+F51</f>
        <v>0</v>
      </c>
      <c r="I51" s="5" t="n">
        <f aca="false">H51-G51</f>
        <v>-181870000</v>
      </c>
      <c r="J51" s="1" t="str">
        <f aca="false">IF(ISNUMBER(SEARCH("COSPONSOR",K51)),"Cosponsor",IF(ISNUMBER(SEARCH("AUTHOR",K51)),"Author",IF(OR(C51="D",C51="I-D"),IF(I51&gt;=100000000,"TOP TARGET",IF(I51&lt;=-100000000,"Lean no","Marginal")),IF(I51&lt;=-100000000,"DEFECTION RISK",IF(I51&gt;=100000000,"Reinforced yes","Marginal")))))</f>
        <v>Cosponsor</v>
      </c>
      <c r="K51" s="1" t="s">
        <v>266</v>
      </c>
      <c r="L51" s="1" t="n">
        <v>0.895</v>
      </c>
      <c r="M51" s="1" t="n">
        <v>0.105</v>
      </c>
      <c r="N51" s="1" t="s">
        <v>288</v>
      </c>
      <c r="O51" s="1" t="n">
        <v>9</v>
      </c>
      <c r="P51" s="1" t="n">
        <v>18.67</v>
      </c>
      <c r="Q51" s="1" t="s">
        <v>245</v>
      </c>
    </row>
    <row r="52" customFormat="false" ht="15" hidden="false" customHeight="true" outlineLevel="0" collapsed="false">
      <c r="A52" s="1" t="s">
        <v>326</v>
      </c>
      <c r="B52" s="1" t="s">
        <v>327</v>
      </c>
      <c r="C52" s="1" t="s">
        <v>236</v>
      </c>
      <c r="D52" s="1" t="s">
        <v>239</v>
      </c>
      <c r="E52" s="5" t="n">
        <f aca="false">SUMIFS(Schools!$E$2:$E$132,Schools!$B$2:$B$132,$A52,Schools!$D$2:$D$132,"T1-Support")</f>
        <v>0</v>
      </c>
      <c r="F52" s="5" t="n">
        <f aca="false">SUMIFS(Schools!$E$2:$E$132,Schools!$B$2:$B$132,$A52,Schools!$D$2:$D$132,"T2-Support")</f>
        <v>0</v>
      </c>
      <c r="G52" s="5" t="n">
        <f aca="false">SUMIFS(Schools!$E$2:$E$132,Schools!$B$2:$B$132,$A52,Schools!$D$2:$D$132,"Oppose")</f>
        <v>0</v>
      </c>
      <c r="H52" s="5" t="n">
        <f aca="false">E52+F52</f>
        <v>0</v>
      </c>
      <c r="I52" s="5" t="n">
        <f aca="false">H52-G52</f>
        <v>0</v>
      </c>
      <c r="J52" s="1" t="str">
        <f aca="false">IF(ISNUMBER(SEARCH("COSPONSOR",K52)),"Cosponsor",IF(ISNUMBER(SEARCH("AUTHOR",K52)),"Author",IF(OR(C52="D",C52="I-D"),IF(I52&gt;=100000000,"TOP TARGET",IF(I52&lt;=-100000000,"Lean no","Marginal")),IF(I52&lt;=-100000000,"DEFECTION RISK",IF(I52&gt;=100000000,"Reinforced yes","Marginal")))))</f>
        <v>Marginal</v>
      </c>
      <c r="L52" s="1" t="n">
        <v>0.589</v>
      </c>
      <c r="M52" s="1" t="n">
        <v>-0.02</v>
      </c>
      <c r="N52" s="1" t="s">
        <v>328</v>
      </c>
      <c r="O52" s="1" t="n">
        <v>10</v>
      </c>
      <c r="P52" s="1" t="n">
        <v>20.58</v>
      </c>
    </row>
    <row r="53" customFormat="false" ht="15" hidden="false" customHeight="true" outlineLevel="0" collapsed="false">
      <c r="A53" s="1" t="s">
        <v>326</v>
      </c>
      <c r="B53" s="1" t="s">
        <v>329</v>
      </c>
      <c r="C53" s="1" t="s">
        <v>236</v>
      </c>
      <c r="E53" s="5" t="n">
        <f aca="false">SUMIFS(Schools!$E$2:$E$132,Schools!$B$2:$B$132,$A53,Schools!$D$2:$D$132,"T1-Support")</f>
        <v>0</v>
      </c>
      <c r="F53" s="5" t="n">
        <f aca="false">SUMIFS(Schools!$E$2:$E$132,Schools!$B$2:$B$132,$A53,Schools!$D$2:$D$132,"T2-Support")</f>
        <v>0</v>
      </c>
      <c r="G53" s="5" t="n">
        <f aca="false">SUMIFS(Schools!$E$2:$E$132,Schools!$B$2:$B$132,$A53,Schools!$D$2:$D$132,"Oppose")</f>
        <v>0</v>
      </c>
      <c r="H53" s="5" t="n">
        <f aca="false">E53+F53</f>
        <v>0</v>
      </c>
      <c r="I53" s="5" t="n">
        <f aca="false">H53-G53</f>
        <v>0</v>
      </c>
      <c r="J53" s="1" t="str">
        <f aca="false">IF(ISNUMBER(SEARCH("COSPONSOR",K53)),"Cosponsor",IF(ISNUMBER(SEARCH("AUTHOR",K53)),"Author",IF(OR(C53="D",C53="I-D"),IF(I53&gt;=100000000,"TOP TARGET",IF(I53&lt;=-100000000,"Lean no","Marginal")),IF(I53&lt;=-100000000,"DEFECTION RISK",IF(I53&gt;=100000000,"Reinforced yes","Marginal")))))</f>
        <v>Marginal</v>
      </c>
      <c r="L53" s="1" t="n">
        <v>0.648</v>
      </c>
      <c r="M53" s="1" t="n">
        <v>0.762</v>
      </c>
      <c r="N53" s="1" t="s">
        <v>328</v>
      </c>
      <c r="O53" s="1" t="n">
        <v>10</v>
      </c>
      <c r="P53" s="1" t="n">
        <v>20.58</v>
      </c>
      <c r="Q53" s="1" t="s">
        <v>245</v>
      </c>
    </row>
    <row r="54" customFormat="false" ht="15" hidden="false" customHeight="true" outlineLevel="0" collapsed="false">
      <c r="A54" s="1" t="s">
        <v>140</v>
      </c>
      <c r="B54" s="1" t="s">
        <v>330</v>
      </c>
      <c r="C54" s="1" t="s">
        <v>236</v>
      </c>
      <c r="E54" s="5" t="n">
        <f aca="false">SUMIFS(Schools!$E$2:$E$132,Schools!$B$2:$B$132,$A54,Schools!$D$2:$D$132,"T1-Support")</f>
        <v>215090000</v>
      </c>
      <c r="F54" s="5" t="n">
        <f aca="false">SUMIFS(Schools!$E$2:$E$132,Schools!$B$2:$B$132,$A54,Schools!$D$2:$D$132,"T2-Support")</f>
        <v>0</v>
      </c>
      <c r="G54" s="5" t="n">
        <f aca="false">SUMIFS(Schools!$E$2:$E$132,Schools!$B$2:$B$132,$A54,Schools!$D$2:$D$132,"Oppose")</f>
        <v>0</v>
      </c>
      <c r="H54" s="5" t="n">
        <f aca="false">E54+F54</f>
        <v>215090000</v>
      </c>
      <c r="I54" s="5" t="n">
        <f aca="false">H54-G54</f>
        <v>215090000</v>
      </c>
      <c r="J54" s="1" t="str">
        <f aca="false">IF(ISNUMBER(SEARCH("COSPONSOR",K54)),"Cosponsor",IF(ISNUMBER(SEARCH("AUTHOR",K54)),"Author",IF(OR(C54="D",C54="I-D"),IF(I54&gt;=100000000,"TOP TARGET",IF(I54&lt;=-100000000,"Lean no","Marginal")),IF(I54&lt;=-100000000,"DEFECTION RISK",IF(I54&gt;=100000000,"Reinforced yes","Marginal")))))</f>
        <v>Reinforced yes</v>
      </c>
      <c r="L54" s="1" t="n">
        <v>0.461</v>
      </c>
      <c r="M54" s="1" t="n">
        <v>0.333</v>
      </c>
      <c r="N54" s="1" t="s">
        <v>328</v>
      </c>
      <c r="O54" s="1" t="n">
        <v>10</v>
      </c>
      <c r="P54" s="1" t="n">
        <v>20.84</v>
      </c>
      <c r="Q54" s="1" t="s">
        <v>245</v>
      </c>
    </row>
    <row r="55" customFormat="false" ht="15" hidden="false" customHeight="true" outlineLevel="0" collapsed="false">
      <c r="A55" s="1" t="s">
        <v>140</v>
      </c>
      <c r="B55" s="1" t="s">
        <v>331</v>
      </c>
      <c r="C55" s="1" t="s">
        <v>236</v>
      </c>
      <c r="D55" s="1" t="s">
        <v>239</v>
      </c>
      <c r="E55" s="5" t="n">
        <f aca="false">SUMIFS(Schools!$E$2:$E$132,Schools!$B$2:$B$132,$A55,Schools!$D$2:$D$132,"T1-Support")</f>
        <v>215090000</v>
      </c>
      <c r="F55" s="5" t="n">
        <f aca="false">SUMIFS(Schools!$E$2:$E$132,Schools!$B$2:$B$132,$A55,Schools!$D$2:$D$132,"T2-Support")</f>
        <v>0</v>
      </c>
      <c r="G55" s="5" t="n">
        <f aca="false">SUMIFS(Schools!$E$2:$E$132,Schools!$B$2:$B$132,$A55,Schools!$D$2:$D$132,"Oppose")</f>
        <v>0</v>
      </c>
      <c r="H55" s="5" t="n">
        <f aca="false">E55+F55</f>
        <v>215090000</v>
      </c>
      <c r="I55" s="5" t="n">
        <f aca="false">H55-G55</f>
        <v>215090000</v>
      </c>
      <c r="J55" s="1" t="str">
        <f aca="false">IF(ISNUMBER(SEARCH("COSPONSOR",K55)),"Cosponsor",IF(ISNUMBER(SEARCH("AUTHOR",K55)),"Author",IF(OR(C55="D",C55="I-D"),IF(I55&gt;=100000000,"TOP TARGET",IF(I55&lt;=-100000000,"Lean no","Marginal")),IF(I55&lt;=-100000000,"DEFECTION RISK",IF(I55&gt;=100000000,"Reinforced yes","Marginal")))))</f>
        <v>Reinforced yes</v>
      </c>
      <c r="L55" s="1" t="n">
        <v>0.445</v>
      </c>
      <c r="M55" s="1" t="n">
        <v>0.491</v>
      </c>
      <c r="N55" s="1" t="s">
        <v>328</v>
      </c>
      <c r="O55" s="1" t="n">
        <v>10</v>
      </c>
      <c r="P55" s="1" t="n">
        <v>20.84</v>
      </c>
    </row>
    <row r="56" customFormat="false" ht="15" hidden="false" customHeight="true" outlineLevel="0" collapsed="false">
      <c r="A56" s="1" t="s">
        <v>148</v>
      </c>
      <c r="B56" s="1" t="s">
        <v>332</v>
      </c>
      <c r="C56" s="1" t="s">
        <v>247</v>
      </c>
      <c r="E56" s="5" t="n">
        <f aca="false">SUMIFS(Schools!$E$2:$E$132,Schools!$B$2:$B$132,$A56,Schools!$D$2:$D$132,"T1-Support")</f>
        <v>0</v>
      </c>
      <c r="F56" s="5" t="n">
        <f aca="false">SUMIFS(Schools!$E$2:$E$132,Schools!$B$2:$B$132,$A56,Schools!$D$2:$D$132,"T2-Support")</f>
        <v>135950000</v>
      </c>
      <c r="G56" s="5" t="n">
        <f aca="false">SUMIFS(Schools!$E$2:$E$132,Schools!$B$2:$B$132,$A56,Schools!$D$2:$D$132,"Oppose")</f>
        <v>0</v>
      </c>
      <c r="H56" s="5" t="n">
        <f aca="false">E56+F56</f>
        <v>135950000</v>
      </c>
      <c r="I56" s="5" t="n">
        <f aca="false">H56-G56</f>
        <v>135950000</v>
      </c>
      <c r="J56" s="1" t="str">
        <f aca="false">IF(ISNUMBER(SEARCH("COSPONSOR",K56)),"Cosponsor",IF(ISNUMBER(SEARCH("AUTHOR",K56)),"Author",IF(OR(C56="D",C56="I-D"),IF(I56&gt;=100000000,"TOP TARGET",IF(I56&lt;=-100000000,"Lean no","Marginal")),IF(I56&lt;=-100000000,"DEFECTION RISK",IF(I56&gt;=100000000,"Reinforced yes","Marginal")))))</f>
        <v>TOP TARGET</v>
      </c>
      <c r="L56" s="1" t="n">
        <v>-0.347</v>
      </c>
      <c r="M56" s="1" t="n">
        <v>0.347</v>
      </c>
      <c r="N56" s="1" t="s">
        <v>275</v>
      </c>
      <c r="O56" s="1" t="n">
        <v>1</v>
      </c>
      <c r="P56" s="1" t="n">
        <v>3.16</v>
      </c>
    </row>
    <row r="57" customFormat="false" ht="15" hidden="false" customHeight="true" outlineLevel="0" collapsed="false">
      <c r="A57" s="1" t="s">
        <v>148</v>
      </c>
      <c r="B57" s="1" t="s">
        <v>333</v>
      </c>
      <c r="C57" s="1" t="s">
        <v>247</v>
      </c>
      <c r="E57" s="5" t="n">
        <f aca="false">SUMIFS(Schools!$E$2:$E$132,Schools!$B$2:$B$132,$A57,Schools!$D$2:$D$132,"T1-Support")</f>
        <v>0</v>
      </c>
      <c r="F57" s="5" t="n">
        <f aca="false">SUMIFS(Schools!$E$2:$E$132,Schools!$B$2:$B$132,$A57,Schools!$D$2:$D$132,"T2-Support")</f>
        <v>135950000</v>
      </c>
      <c r="G57" s="5" t="n">
        <f aca="false">SUMIFS(Schools!$E$2:$E$132,Schools!$B$2:$B$132,$A57,Schools!$D$2:$D$132,"Oppose")</f>
        <v>0</v>
      </c>
      <c r="H57" s="5" t="n">
        <f aca="false">E57+F57</f>
        <v>135950000</v>
      </c>
      <c r="I57" s="5" t="n">
        <f aca="false">H57-G57</f>
        <v>135950000</v>
      </c>
      <c r="J57" s="1" t="str">
        <f aca="false">IF(ISNUMBER(SEARCH("COSPONSOR",K57)),"Cosponsor",IF(ISNUMBER(SEARCH("AUTHOR",K57)),"Author",IF(OR(C57="D",C57="I-D"),IF(I57&gt;=100000000,"TOP TARGET",IF(I57&lt;=-100000000,"Lean no","Marginal")),IF(I57&lt;=-100000000,"DEFECTION RISK",IF(I57&gt;=100000000,"Reinforced yes","Marginal")))))</f>
        <v>TOP TARGET</v>
      </c>
      <c r="L57" s="1" t="n">
        <v>-0.285</v>
      </c>
      <c r="M57" s="1" t="n">
        <v>0.312</v>
      </c>
      <c r="N57" s="1" t="s">
        <v>275</v>
      </c>
      <c r="O57" s="1" t="n">
        <v>1</v>
      </c>
      <c r="P57" s="1" t="n">
        <v>3.16</v>
      </c>
      <c r="Q57" s="1" t="s">
        <v>245</v>
      </c>
    </row>
    <row r="58" customFormat="false" ht="15" hidden="false" customHeight="true" outlineLevel="0" collapsed="false">
      <c r="A58" s="1" t="s">
        <v>334</v>
      </c>
      <c r="B58" s="1" t="s">
        <v>335</v>
      </c>
      <c r="C58" s="1" t="s">
        <v>247</v>
      </c>
      <c r="D58" s="1" t="s">
        <v>239</v>
      </c>
      <c r="E58" s="5" t="n">
        <f aca="false">SUMIFS(Schools!$E$2:$E$132,Schools!$B$2:$B$132,$A58,Schools!$D$2:$D$132,"T1-Support")</f>
        <v>0</v>
      </c>
      <c r="F58" s="5" t="n">
        <f aca="false">SUMIFS(Schools!$E$2:$E$132,Schools!$B$2:$B$132,$A58,Schools!$D$2:$D$132,"T2-Support")</f>
        <v>0</v>
      </c>
      <c r="G58" s="5" t="n">
        <f aca="false">SUMIFS(Schools!$E$2:$E$132,Schools!$B$2:$B$132,$A58,Schools!$D$2:$D$132,"Oppose")</f>
        <v>0</v>
      </c>
      <c r="H58" s="5" t="n">
        <f aca="false">E58+F58</f>
        <v>0</v>
      </c>
      <c r="I58" s="5" t="n">
        <f aca="false">H58-G58</f>
        <v>0</v>
      </c>
      <c r="J58" s="1" t="str">
        <f aca="false">IF(ISNUMBER(SEARCH("COSPONSOR",K58)),"Cosponsor",IF(ISNUMBER(SEARCH("AUTHOR",K58)),"Author",IF(OR(C58="D",C58="I-D"),IF(I58&gt;=100000000,"TOP TARGET",IF(I58&lt;=-100000000,"Lean no","Marginal")),IF(I58&lt;=-100000000,"DEFECTION RISK",IF(I58&gt;=100000000,"Reinforced yes","Marginal")))))</f>
        <v>Marginal</v>
      </c>
      <c r="K58" s="1" t="s">
        <v>285</v>
      </c>
      <c r="L58" s="1" t="n">
        <v>-0.22</v>
      </c>
      <c r="M58" s="1" t="n">
        <v>-0.141</v>
      </c>
      <c r="N58" s="1" t="s">
        <v>336</v>
      </c>
      <c r="O58" s="1" t="n">
        <v>-2</v>
      </c>
      <c r="P58" s="1" t="n">
        <v>-2.82</v>
      </c>
    </row>
    <row r="59" customFormat="false" ht="15" hidden="false" customHeight="true" outlineLevel="0" collapsed="false">
      <c r="A59" s="1" t="s">
        <v>334</v>
      </c>
      <c r="B59" s="1" t="s">
        <v>337</v>
      </c>
      <c r="C59" s="1" t="s">
        <v>247</v>
      </c>
      <c r="E59" s="5" t="n">
        <f aca="false">SUMIFS(Schools!$E$2:$E$132,Schools!$B$2:$B$132,$A59,Schools!$D$2:$D$132,"T1-Support")</f>
        <v>0</v>
      </c>
      <c r="F59" s="5" t="n">
        <f aca="false">SUMIFS(Schools!$E$2:$E$132,Schools!$B$2:$B$132,$A59,Schools!$D$2:$D$132,"T2-Support")</f>
        <v>0</v>
      </c>
      <c r="G59" s="5" t="n">
        <f aca="false">SUMIFS(Schools!$E$2:$E$132,Schools!$B$2:$B$132,$A59,Schools!$D$2:$D$132,"Oppose")</f>
        <v>0</v>
      </c>
      <c r="H59" s="5" t="n">
        <f aca="false">E59+F59</f>
        <v>0</v>
      </c>
      <c r="I59" s="5" t="n">
        <f aca="false">H59-G59</f>
        <v>0</v>
      </c>
      <c r="J59" s="1" t="str">
        <f aca="false">IF(ISNUMBER(SEARCH("COSPONSOR",K59)),"Cosponsor",IF(ISNUMBER(SEARCH("AUTHOR",K59)),"Author",IF(OR(C59="D",C59="I-D"),IF(I59&gt;=100000000,"TOP TARGET",IF(I59&lt;=-100000000,"Lean no","Marginal")),IF(I59&lt;=-100000000,"DEFECTION RISK",IF(I59&gt;=100000000,"Reinforced yes","Marginal")))))</f>
        <v>Marginal</v>
      </c>
      <c r="L59" s="1" t="n">
        <v>-0.222</v>
      </c>
      <c r="M59" s="1" t="n">
        <v>0.006</v>
      </c>
      <c r="N59" s="1" t="s">
        <v>336</v>
      </c>
      <c r="O59" s="1" t="n">
        <v>-2</v>
      </c>
      <c r="P59" s="1" t="n">
        <v>-2.82</v>
      </c>
    </row>
    <row r="60" customFormat="false" ht="15" hidden="false" customHeight="true" outlineLevel="0" collapsed="false">
      <c r="A60" s="1" t="s">
        <v>143</v>
      </c>
      <c r="B60" s="1" t="s">
        <v>338</v>
      </c>
      <c r="C60" s="1" t="s">
        <v>247</v>
      </c>
      <c r="D60" s="1" t="s">
        <v>239</v>
      </c>
      <c r="E60" s="5" t="n">
        <f aca="false">SUMIFS(Schools!$E$2:$E$132,Schools!$B$2:$B$132,$A60,Schools!$D$2:$D$132,"T1-Support")</f>
        <v>0</v>
      </c>
      <c r="F60" s="5" t="n">
        <f aca="false">SUMIFS(Schools!$E$2:$E$132,Schools!$B$2:$B$132,$A60,Schools!$D$2:$D$132,"T2-Support")</f>
        <v>0</v>
      </c>
      <c r="G60" s="5" t="n">
        <f aca="false">SUMIFS(Schools!$E$2:$E$132,Schools!$B$2:$B$132,$A60,Schools!$D$2:$D$132,"Oppose")</f>
        <v>146640000</v>
      </c>
      <c r="H60" s="5" t="n">
        <f aca="false">E60+F60</f>
        <v>0</v>
      </c>
      <c r="I60" s="5" t="n">
        <f aca="false">H60-G60</f>
        <v>-146640000</v>
      </c>
      <c r="J60" s="1" t="str">
        <f aca="false">IF(ISNUMBER(SEARCH("COSPONSOR",K60)),"Cosponsor",IF(ISNUMBER(SEARCH("AUTHOR",K60)),"Author",IF(OR(C60="D",C60="I-D"),IF(I60&gt;=100000000,"TOP TARGET",IF(I60&lt;=-100000000,"Lean no","Marginal")),IF(I60&lt;=-100000000,"DEFECTION RISK",IF(I60&gt;=100000000,"Reinforced yes","Marginal")))))</f>
        <v>Lean no</v>
      </c>
      <c r="K60" s="1" t="s">
        <v>268</v>
      </c>
      <c r="L60" s="1" t="n">
        <v>-0.559</v>
      </c>
      <c r="M60" s="1" t="n">
        <v>-0.249</v>
      </c>
      <c r="N60" s="1" t="s">
        <v>305</v>
      </c>
      <c r="O60" s="1" t="n">
        <v>-4</v>
      </c>
      <c r="P60" s="1" t="n">
        <v>-6.03</v>
      </c>
      <c r="R60" s="1" t="s">
        <v>261</v>
      </c>
    </row>
    <row r="61" customFormat="false" ht="15" hidden="false" customHeight="true" outlineLevel="0" collapsed="false">
      <c r="A61" s="1" t="s">
        <v>143</v>
      </c>
      <c r="B61" s="1" t="s">
        <v>339</v>
      </c>
      <c r="C61" s="1" t="s">
        <v>247</v>
      </c>
      <c r="E61" s="5" t="n">
        <f aca="false">SUMIFS(Schools!$E$2:$E$132,Schools!$B$2:$B$132,$A61,Schools!$D$2:$D$132,"T1-Support")</f>
        <v>0</v>
      </c>
      <c r="F61" s="5" t="n">
        <f aca="false">SUMIFS(Schools!$E$2:$E$132,Schools!$B$2:$B$132,$A61,Schools!$D$2:$D$132,"T2-Support")</f>
        <v>0</v>
      </c>
      <c r="G61" s="5" t="n">
        <f aca="false">SUMIFS(Schools!$E$2:$E$132,Schools!$B$2:$B$132,$A61,Schools!$D$2:$D$132,"Oppose")</f>
        <v>146640000</v>
      </c>
      <c r="H61" s="5" t="n">
        <f aca="false">E61+F61</f>
        <v>0</v>
      </c>
      <c r="I61" s="5" t="n">
        <f aca="false">H61-G61</f>
        <v>-146640000</v>
      </c>
      <c r="J61" s="1" t="str">
        <f aca="false">IF(ISNUMBER(SEARCH("COSPONSOR",K61)),"Cosponsor",IF(ISNUMBER(SEARCH("AUTHOR",K61)),"Author",IF(OR(C61="D",C61="I-D"),IF(I61&gt;=100000000,"TOP TARGET",IF(I61&lt;=-100000000,"Lean no","Marginal")),IF(I61&lt;=-100000000,"DEFECTION RISK",IF(I61&gt;=100000000,"Reinforced yes","Marginal")))))</f>
        <v>Lean no</v>
      </c>
      <c r="L61" s="1" t="n">
        <v>-0.412</v>
      </c>
      <c r="M61" s="1" t="n">
        <v>0.238</v>
      </c>
      <c r="N61" s="1" t="s">
        <v>305</v>
      </c>
      <c r="O61" s="1" t="n">
        <v>-4</v>
      </c>
      <c r="P61" s="1" t="n">
        <v>-6.03</v>
      </c>
      <c r="Q61" s="1" t="s">
        <v>245</v>
      </c>
    </row>
    <row r="62" customFormat="false" ht="15" hidden="false" customHeight="true" outlineLevel="0" collapsed="false">
      <c r="A62" s="1" t="s">
        <v>145</v>
      </c>
      <c r="B62" s="1" t="s">
        <v>340</v>
      </c>
      <c r="C62" s="1" t="s">
        <v>247</v>
      </c>
      <c r="E62" s="5" t="n">
        <f aca="false">SUMIFS(Schools!$E$2:$E$132,Schools!$B$2:$B$132,$A62,Schools!$D$2:$D$132,"T1-Support")</f>
        <v>0</v>
      </c>
      <c r="F62" s="5" t="n">
        <f aca="false">SUMIFS(Schools!$E$2:$E$132,Schools!$B$2:$B$132,$A62,Schools!$D$2:$D$132,"T2-Support")</f>
        <v>101230000</v>
      </c>
      <c r="G62" s="5" t="n">
        <f aca="false">SUMIFS(Schools!$E$2:$E$132,Schools!$B$2:$B$132,$A62,Schools!$D$2:$D$132,"Oppose")</f>
        <v>0</v>
      </c>
      <c r="H62" s="5" t="n">
        <f aca="false">E62+F62</f>
        <v>101230000</v>
      </c>
      <c r="I62" s="5" t="n">
        <f aca="false">H62-G62</f>
        <v>101230000</v>
      </c>
      <c r="J62" s="1" t="str">
        <f aca="false">IF(ISNUMBER(SEARCH("COSPONSOR",K62)),"Cosponsor",IF(ISNUMBER(SEARCH("AUTHOR",K62)),"Author",IF(OR(C62="D",C62="I-D"),IF(I62&gt;=100000000,"TOP TARGET",IF(I62&lt;=-100000000,"Lean no","Marginal")),IF(I62&lt;=-100000000,"DEFECTION RISK",IF(I62&gt;=100000000,"Reinforced yes","Marginal")))))</f>
        <v>TOP TARGET</v>
      </c>
      <c r="L62" s="1" t="n">
        <v>-0.333</v>
      </c>
      <c r="M62" s="1" t="n">
        <v>0.001</v>
      </c>
      <c r="N62" s="1" t="s">
        <v>305</v>
      </c>
      <c r="O62" s="1" t="n">
        <v>-4</v>
      </c>
      <c r="P62" s="1" t="n">
        <v>-6.14</v>
      </c>
    </row>
    <row r="63" customFormat="false" ht="15" hidden="false" customHeight="true" outlineLevel="0" collapsed="false">
      <c r="A63" s="1" t="s">
        <v>145</v>
      </c>
      <c r="B63" s="1" t="s">
        <v>341</v>
      </c>
      <c r="C63" s="1" t="s">
        <v>247</v>
      </c>
      <c r="D63" s="1" t="s">
        <v>239</v>
      </c>
      <c r="E63" s="5" t="n">
        <f aca="false">SUMIFS(Schools!$E$2:$E$132,Schools!$B$2:$B$132,$A63,Schools!$D$2:$D$132,"T1-Support")</f>
        <v>0</v>
      </c>
      <c r="F63" s="5" t="n">
        <f aca="false">SUMIFS(Schools!$E$2:$E$132,Schools!$B$2:$B$132,$A63,Schools!$D$2:$D$132,"T2-Support")</f>
        <v>101230000</v>
      </c>
      <c r="G63" s="5" t="n">
        <f aca="false">SUMIFS(Schools!$E$2:$E$132,Schools!$B$2:$B$132,$A63,Schools!$D$2:$D$132,"Oppose")</f>
        <v>0</v>
      </c>
      <c r="H63" s="5" t="n">
        <f aca="false">E63+F63</f>
        <v>101230000</v>
      </c>
      <c r="I63" s="5" t="n">
        <f aca="false">H63-G63</f>
        <v>101230000</v>
      </c>
      <c r="J63" s="1" t="str">
        <f aca="false">IF(ISNUMBER(SEARCH("COSPONSOR",K63)),"Cosponsor",IF(ISNUMBER(SEARCH("AUTHOR",K63)),"Author",IF(OR(C63="D",C63="I-D"),IF(I63&gt;=100000000,"TOP TARGET",IF(I63&lt;=-100000000,"Lean no","Marginal")),IF(I63&lt;=-100000000,"DEFECTION RISK",IF(I63&gt;=100000000,"Reinforced yes","Marginal")))))</f>
        <v>TOP TARGET</v>
      </c>
      <c r="L63" s="1" t="n">
        <v>-0.381</v>
      </c>
      <c r="M63" s="1" t="n">
        <v>0.032</v>
      </c>
      <c r="N63" s="1" t="s">
        <v>305</v>
      </c>
      <c r="O63" s="1" t="n">
        <v>-4</v>
      </c>
      <c r="P63" s="1" t="n">
        <v>-6.14</v>
      </c>
      <c r="Q63" s="1" t="s">
        <v>245</v>
      </c>
    </row>
    <row r="64" customFormat="false" ht="15" hidden="false" customHeight="true" outlineLevel="0" collapsed="false">
      <c r="A64" s="1" t="s">
        <v>151</v>
      </c>
      <c r="B64" s="1" t="s">
        <v>342</v>
      </c>
      <c r="C64" s="1" t="s">
        <v>247</v>
      </c>
      <c r="E64" s="5" t="n">
        <f aca="false">SUMIFS(Schools!$E$2:$E$132,Schools!$B$2:$B$132,$A64,Schools!$D$2:$D$132,"T1-Support")</f>
        <v>120839134</v>
      </c>
      <c r="F64" s="5" t="n">
        <f aca="false">SUMIFS(Schools!$E$2:$E$132,Schools!$B$2:$B$132,$A64,Schools!$D$2:$D$132,"T2-Support")</f>
        <v>48230000</v>
      </c>
      <c r="G64" s="5" t="n">
        <f aca="false">SUMIFS(Schools!$E$2:$E$132,Schools!$B$2:$B$132,$A64,Schools!$D$2:$D$132,"Oppose")</f>
        <v>0</v>
      </c>
      <c r="H64" s="5" t="n">
        <f aca="false">E64+F64</f>
        <v>169069134</v>
      </c>
      <c r="I64" s="5" t="n">
        <f aca="false">H64-G64</f>
        <v>169069134</v>
      </c>
      <c r="J64" s="1" t="str">
        <f aca="false">IF(ISNUMBER(SEARCH("COSPONSOR",K64)),"Cosponsor",IF(ISNUMBER(SEARCH("AUTHOR",K64)),"Author",IF(OR(C64="D",C64="I-D"),IF(I64&gt;=100000000,"TOP TARGET",IF(I64&lt;=-100000000,"Lean no","Marginal")),IF(I64&lt;=-100000000,"DEFECTION RISK",IF(I64&gt;=100000000,"Reinforced yes","Marginal")))))</f>
        <v>TOP TARGET</v>
      </c>
      <c r="K64" s="1" t="s">
        <v>343</v>
      </c>
      <c r="L64" s="1" t="n">
        <v>-0.355</v>
      </c>
      <c r="M64" s="1" t="n">
        <v>-0.411</v>
      </c>
      <c r="N64" s="1" t="s">
        <v>260</v>
      </c>
      <c r="O64" s="1" t="n">
        <v>-8</v>
      </c>
      <c r="P64" s="1" t="n">
        <v>-12.69</v>
      </c>
    </row>
    <row r="65" customFormat="false" ht="15" hidden="false" customHeight="true" outlineLevel="0" collapsed="false">
      <c r="A65" s="1" t="s">
        <v>151</v>
      </c>
      <c r="B65" s="1" t="s">
        <v>344</v>
      </c>
      <c r="C65" s="1" t="s">
        <v>247</v>
      </c>
      <c r="E65" s="5" t="n">
        <f aca="false">SUMIFS(Schools!$E$2:$E$132,Schools!$B$2:$B$132,$A65,Schools!$D$2:$D$132,"T1-Support")</f>
        <v>120839134</v>
      </c>
      <c r="F65" s="5" t="n">
        <f aca="false">SUMIFS(Schools!$E$2:$E$132,Schools!$B$2:$B$132,$A65,Schools!$D$2:$D$132,"T2-Support")</f>
        <v>48230000</v>
      </c>
      <c r="G65" s="5" t="n">
        <f aca="false">SUMIFS(Schools!$E$2:$E$132,Schools!$B$2:$B$132,$A65,Schools!$D$2:$D$132,"Oppose")</f>
        <v>0</v>
      </c>
      <c r="H65" s="5" t="n">
        <f aca="false">E65+F65</f>
        <v>169069134</v>
      </c>
      <c r="I65" s="5" t="n">
        <f aca="false">H65-G65</f>
        <v>169069134</v>
      </c>
      <c r="J65" s="1" t="str">
        <f aca="false">IF(ISNUMBER(SEARCH("COSPONSOR",K65)),"Cosponsor",IF(ISNUMBER(SEARCH("AUTHOR",K65)),"Author",IF(OR(C65="D",C65="I-D"),IF(I65&gt;=100000000,"TOP TARGET",IF(I65&lt;=-100000000,"Lean no","Marginal")),IF(I65&lt;=-100000000,"DEFECTION RISK",IF(I65&gt;=100000000,"Reinforced yes","Marginal")))))</f>
        <v>TOP TARGET</v>
      </c>
      <c r="L65" s="1" t="n">
        <v>-0.447</v>
      </c>
      <c r="M65" s="1" t="n">
        <v>-0.305</v>
      </c>
      <c r="N65" s="1" t="s">
        <v>260</v>
      </c>
      <c r="O65" s="1" t="n">
        <v>-8</v>
      </c>
      <c r="P65" s="1" t="n">
        <v>-12.69</v>
      </c>
    </row>
    <row r="66" customFormat="false" ht="15" hidden="false" customHeight="true" outlineLevel="0" collapsed="false">
      <c r="A66" s="1" t="s">
        <v>132</v>
      </c>
      <c r="B66" s="1" t="s">
        <v>345</v>
      </c>
      <c r="C66" s="1" t="s">
        <v>236</v>
      </c>
      <c r="D66" s="1" t="s">
        <v>239</v>
      </c>
      <c r="E66" s="5" t="n">
        <f aca="false">SUMIFS(Schools!$E$2:$E$132,Schools!$B$2:$B$132,$A66,Schools!$D$2:$D$132,"T1-Support")</f>
        <v>802985466</v>
      </c>
      <c r="F66" s="5" t="n">
        <f aca="false">SUMIFS(Schools!$E$2:$E$132,Schools!$B$2:$B$132,$A66,Schools!$D$2:$D$132,"T2-Support")</f>
        <v>0</v>
      </c>
      <c r="G66" s="5" t="n">
        <f aca="false">SUMIFS(Schools!$E$2:$E$132,Schools!$B$2:$B$132,$A66,Schools!$D$2:$D$132,"Oppose")</f>
        <v>0</v>
      </c>
      <c r="H66" s="5" t="n">
        <f aca="false">E66+F66</f>
        <v>802985466</v>
      </c>
      <c r="I66" s="5" t="n">
        <f aca="false">H66-G66</f>
        <v>802985466</v>
      </c>
      <c r="J66" s="1" t="str">
        <f aca="false">IF(ISNUMBER(SEARCH("COSPONSOR",K66)),"Cosponsor",IF(ISNUMBER(SEARCH("AUTHOR",K66)),"Author",IF(OR(C66="D",C66="I-D"),IF(I66&gt;=100000000,"TOP TARGET",IF(I66&lt;=-100000000,"Lean no","Marginal")),IF(I66&lt;=-100000000,"DEFECTION RISK",IF(I66&gt;=100000000,"Reinforced yes","Marginal")))))</f>
        <v>Reinforced yes</v>
      </c>
      <c r="K66" s="1" t="s">
        <v>346</v>
      </c>
      <c r="L66" s="1" t="n">
        <v>0.387</v>
      </c>
      <c r="M66" s="1" t="n">
        <v>-0.118</v>
      </c>
      <c r="N66" s="1" t="s">
        <v>275</v>
      </c>
      <c r="O66" s="1" t="n">
        <v>1</v>
      </c>
      <c r="P66" s="1" t="n">
        <v>3.26</v>
      </c>
    </row>
    <row r="67" customFormat="false" ht="15" hidden="false" customHeight="true" outlineLevel="0" collapsed="false">
      <c r="A67" s="1" t="s">
        <v>132</v>
      </c>
      <c r="B67" s="1" t="s">
        <v>347</v>
      </c>
      <c r="C67" s="1" t="s">
        <v>236</v>
      </c>
      <c r="E67" s="5" t="n">
        <f aca="false">SUMIFS(Schools!$E$2:$E$132,Schools!$B$2:$B$132,$A67,Schools!$D$2:$D$132,"T1-Support")</f>
        <v>802985466</v>
      </c>
      <c r="F67" s="5" t="n">
        <f aca="false">SUMIFS(Schools!$E$2:$E$132,Schools!$B$2:$B$132,$A67,Schools!$D$2:$D$132,"T2-Support")</f>
        <v>0</v>
      </c>
      <c r="G67" s="5" t="n">
        <f aca="false">SUMIFS(Schools!$E$2:$E$132,Schools!$B$2:$B$132,$A67,Schools!$D$2:$D$132,"Oppose")</f>
        <v>0</v>
      </c>
      <c r="H67" s="5" t="n">
        <f aca="false">E67+F67</f>
        <v>802985466</v>
      </c>
      <c r="I67" s="5" t="n">
        <f aca="false">H67-G67</f>
        <v>802985466</v>
      </c>
      <c r="J67" s="1" t="str">
        <f aca="false">IF(ISNUMBER(SEARCH("COSPONSOR",K67)),"Cosponsor",IF(ISNUMBER(SEARCH("AUTHOR",K67)),"Author",IF(OR(C67="D",C67="I-D"),IF(I67&gt;=100000000,"TOP TARGET",IF(I67&lt;=-100000000,"Lean no","Marginal")),IF(I67&lt;=-100000000,"DEFECTION RISK",IF(I67&gt;=100000000,"Reinforced yes","Marginal")))))</f>
        <v>Reinforced yes</v>
      </c>
      <c r="L67" s="1" t="n">
        <v>0.634</v>
      </c>
      <c r="M67" s="1" t="n">
        <v>-0.081</v>
      </c>
      <c r="N67" s="1" t="s">
        <v>275</v>
      </c>
      <c r="O67" s="1" t="n">
        <v>1</v>
      </c>
      <c r="P67" s="1" t="n">
        <v>3.26</v>
      </c>
      <c r="Q67" s="1" t="s">
        <v>245</v>
      </c>
    </row>
    <row r="68" customFormat="false" ht="15" hidden="false" customHeight="true" outlineLevel="0" collapsed="false">
      <c r="A68" s="1" t="s">
        <v>348</v>
      </c>
      <c r="B68" s="1" t="s">
        <v>349</v>
      </c>
      <c r="C68" s="1" t="s">
        <v>236</v>
      </c>
      <c r="E68" s="5" t="n">
        <f aca="false">SUMIFS(Schools!$E$2:$E$132,Schools!$B$2:$B$132,$A68,Schools!$D$2:$D$132,"T1-Support")</f>
        <v>0</v>
      </c>
      <c r="F68" s="5" t="n">
        <f aca="false">SUMIFS(Schools!$E$2:$E$132,Schools!$B$2:$B$132,$A68,Schools!$D$2:$D$132,"T2-Support")</f>
        <v>0</v>
      </c>
      <c r="G68" s="5" t="n">
        <f aca="false">SUMIFS(Schools!$E$2:$E$132,Schools!$B$2:$B$132,$A68,Schools!$D$2:$D$132,"Oppose")</f>
        <v>0</v>
      </c>
      <c r="H68" s="5" t="n">
        <f aca="false">E68+F68</f>
        <v>0</v>
      </c>
      <c r="I68" s="5" t="n">
        <f aca="false">H68-G68</f>
        <v>0</v>
      </c>
      <c r="J68" s="1" t="str">
        <f aca="false">IF(ISNUMBER(SEARCH("COSPONSOR",K68)),"Cosponsor",IF(ISNUMBER(SEARCH("AUTHOR",K68)),"Author",IF(OR(C68="D",C68="I-D"),IF(I68&gt;=100000000,"TOP TARGET",IF(I68&lt;=-100000000,"Lean no","Marginal")),IF(I68&lt;=-100000000,"DEFECTION RISK",IF(I68&gt;=100000000,"Reinforced yes","Marginal")))))</f>
        <v>Marginal</v>
      </c>
      <c r="L68" s="1" t="n">
        <v>0.403</v>
      </c>
      <c r="M68" s="1" t="n">
        <v>0.447</v>
      </c>
      <c r="N68" s="1" t="s">
        <v>282</v>
      </c>
      <c r="O68" s="1" t="n">
        <v>18</v>
      </c>
      <c r="P68" s="1" t="n">
        <v>37.39</v>
      </c>
    </row>
    <row r="69" customFormat="false" ht="15" hidden="false" customHeight="true" outlineLevel="0" collapsed="false">
      <c r="A69" s="1" t="s">
        <v>348</v>
      </c>
      <c r="B69" s="1" t="s">
        <v>350</v>
      </c>
      <c r="C69" s="1" t="s">
        <v>236</v>
      </c>
      <c r="E69" s="5" t="n">
        <f aca="false">SUMIFS(Schools!$E$2:$E$132,Schools!$B$2:$B$132,$A69,Schools!$D$2:$D$132,"T1-Support")</f>
        <v>0</v>
      </c>
      <c r="F69" s="5" t="n">
        <f aca="false">SUMIFS(Schools!$E$2:$E$132,Schools!$B$2:$B$132,$A69,Schools!$D$2:$D$132,"T2-Support")</f>
        <v>0</v>
      </c>
      <c r="G69" s="5" t="n">
        <f aca="false">SUMIFS(Schools!$E$2:$E$132,Schools!$B$2:$B$132,$A69,Schools!$D$2:$D$132,"Oppose")</f>
        <v>0</v>
      </c>
      <c r="H69" s="5" t="n">
        <f aca="false">E69+F69</f>
        <v>0</v>
      </c>
      <c r="I69" s="5" t="n">
        <f aca="false">H69-G69</f>
        <v>0</v>
      </c>
      <c r="J69" s="1" t="str">
        <f aca="false">IF(ISNUMBER(SEARCH("COSPONSOR",K69)),"Cosponsor",IF(ISNUMBER(SEARCH("AUTHOR",K69)),"Author",IF(OR(C69="D",C69="I-D"),IF(I69&gt;=100000000,"TOP TARGET",IF(I69&lt;=-100000000,"Lean no","Marginal")),IF(I69&lt;=-100000000,"DEFECTION RISK",IF(I69&gt;=100000000,"Reinforced yes","Marginal")))))</f>
        <v>Marginal</v>
      </c>
      <c r="L69" s="1" t="n">
        <v>0.401</v>
      </c>
      <c r="M69" s="1" t="n">
        <v>0.365</v>
      </c>
      <c r="N69" s="1" t="s">
        <v>282</v>
      </c>
      <c r="O69" s="1" t="n">
        <v>18</v>
      </c>
      <c r="P69" s="1" t="n">
        <v>37.39</v>
      </c>
    </row>
    <row r="70" customFormat="false" ht="15" hidden="false" customHeight="true" outlineLevel="0" collapsed="false">
      <c r="A70" s="1" t="s">
        <v>154</v>
      </c>
      <c r="B70" s="1" t="s">
        <v>351</v>
      </c>
      <c r="C70" s="1" t="s">
        <v>236</v>
      </c>
      <c r="E70" s="5" t="n">
        <f aca="false">SUMIFS(Schools!$E$2:$E$132,Schools!$B$2:$B$132,$A70,Schools!$D$2:$D$132,"T1-Support")</f>
        <v>118520000</v>
      </c>
      <c r="F70" s="5" t="n">
        <f aca="false">SUMIFS(Schools!$E$2:$E$132,Schools!$B$2:$B$132,$A70,Schools!$D$2:$D$132,"T2-Support")</f>
        <v>205790372</v>
      </c>
      <c r="G70" s="5" t="n">
        <f aca="false">SUMIFS(Schools!$E$2:$E$132,Schools!$B$2:$B$132,$A70,Schools!$D$2:$D$132,"Oppose")</f>
        <v>336080000</v>
      </c>
      <c r="H70" s="5" t="n">
        <f aca="false">E70+F70</f>
        <v>324310372</v>
      </c>
      <c r="I70" s="5" t="n">
        <f aca="false">H70-G70</f>
        <v>-11769628</v>
      </c>
      <c r="J70" s="1" t="str">
        <f aca="false">IF(ISNUMBER(SEARCH("COSPONSOR",K70)),"Cosponsor",IF(ISNUMBER(SEARCH("AUTHOR",K70)),"Author",IF(OR(C70="D",C70="I-D"),IF(I70&gt;=100000000,"TOP TARGET",IF(I70&lt;=-100000000,"Lean no","Marginal")),IF(I70&lt;=-100000000,"DEFECTION RISK",IF(I70&gt;=100000000,"Reinforced yes","Marginal")))))</f>
        <v>Marginal</v>
      </c>
      <c r="L70" s="1" t="n">
        <v>0.74</v>
      </c>
      <c r="M70" s="1" t="n">
        <v>0.306</v>
      </c>
      <c r="N70" s="1" t="s">
        <v>270</v>
      </c>
      <c r="O70" s="1" t="n">
        <v>5</v>
      </c>
      <c r="P70" s="1" t="n">
        <v>11.31</v>
      </c>
      <c r="Q70" s="1" t="s">
        <v>245</v>
      </c>
    </row>
    <row r="71" customFormat="false" ht="15" hidden="false" customHeight="true" outlineLevel="0" collapsed="false">
      <c r="A71" s="1" t="s">
        <v>154</v>
      </c>
      <c r="B71" s="1" t="s">
        <v>352</v>
      </c>
      <c r="C71" s="1" t="s">
        <v>236</v>
      </c>
      <c r="D71" s="1" t="s">
        <v>239</v>
      </c>
      <c r="E71" s="5" t="n">
        <f aca="false">SUMIFS(Schools!$E$2:$E$132,Schools!$B$2:$B$132,$A71,Schools!$D$2:$D$132,"T1-Support")</f>
        <v>118520000</v>
      </c>
      <c r="F71" s="5" t="n">
        <f aca="false">SUMIFS(Schools!$E$2:$E$132,Schools!$B$2:$B$132,$A71,Schools!$D$2:$D$132,"T2-Support")</f>
        <v>205790372</v>
      </c>
      <c r="G71" s="5" t="n">
        <f aca="false">SUMIFS(Schools!$E$2:$E$132,Schools!$B$2:$B$132,$A71,Schools!$D$2:$D$132,"Oppose")</f>
        <v>336080000</v>
      </c>
      <c r="H71" s="5" t="n">
        <f aca="false">E71+F71</f>
        <v>324310372</v>
      </c>
      <c r="I71" s="5" t="n">
        <f aca="false">H71-G71</f>
        <v>-11769628</v>
      </c>
      <c r="J71" s="1" t="str">
        <f aca="false">IF(ISNUMBER(SEARCH("COSPONSOR",K71)),"Cosponsor",IF(ISNUMBER(SEARCH("AUTHOR",K71)),"Author",IF(OR(C71="D",C71="I-D"),IF(I71&gt;=100000000,"TOP TARGET",IF(I71&lt;=-100000000,"Lean no","Marginal")),IF(I71&lt;=-100000000,"DEFECTION RISK",IF(I71&gt;=100000000,"Reinforced yes","Marginal")))))</f>
        <v>Marginal</v>
      </c>
      <c r="K71" s="1" t="s">
        <v>272</v>
      </c>
      <c r="L71" s="1" t="n">
        <v>0.587</v>
      </c>
      <c r="M71" s="1" t="n">
        <v>0.809</v>
      </c>
      <c r="N71" s="1" t="s">
        <v>270</v>
      </c>
      <c r="O71" s="1" t="n">
        <v>5</v>
      </c>
      <c r="P71" s="1" t="n">
        <v>11.31</v>
      </c>
    </row>
    <row r="72" customFormat="false" ht="15" hidden="false" customHeight="true" outlineLevel="0" collapsed="false">
      <c r="A72" s="1" t="s">
        <v>163</v>
      </c>
      <c r="B72" s="1" t="s">
        <v>353</v>
      </c>
      <c r="C72" s="1" t="s">
        <v>236</v>
      </c>
      <c r="E72" s="5" t="n">
        <f aca="false">SUMIFS(Schools!$E$2:$E$132,Schools!$B$2:$B$132,$A72,Schools!$D$2:$D$132,"T1-Support")</f>
        <v>210540481</v>
      </c>
      <c r="F72" s="5" t="n">
        <f aca="false">SUMIFS(Schools!$E$2:$E$132,Schools!$B$2:$B$132,$A72,Schools!$D$2:$D$132,"T2-Support")</f>
        <v>0</v>
      </c>
      <c r="G72" s="5" t="n">
        <f aca="false">SUMIFS(Schools!$E$2:$E$132,Schools!$B$2:$B$132,$A72,Schools!$D$2:$D$132,"Oppose")</f>
        <v>205670000</v>
      </c>
      <c r="H72" s="5" t="n">
        <f aca="false">E72+F72</f>
        <v>210540481</v>
      </c>
      <c r="I72" s="5" t="n">
        <f aca="false">H72-G72</f>
        <v>4870481</v>
      </c>
      <c r="J72" s="1" t="str">
        <f aca="false">IF(ISNUMBER(SEARCH("COSPONSOR",K72)),"Cosponsor",IF(ISNUMBER(SEARCH("AUTHOR",K72)),"Author",IF(OR(C72="D",C72="I-D"),IF(I72&gt;=100000000,"TOP TARGET",IF(I72&lt;=-100000000,"Lean no","Marginal")),IF(I72&lt;=-100000000,"DEFECTION RISK",IF(I72&gt;=100000000,"Reinforced yes","Marginal")))))</f>
        <v>Marginal</v>
      </c>
      <c r="L72" s="1" t="n">
        <v>0.59</v>
      </c>
      <c r="M72" s="1" t="n">
        <v>0.149</v>
      </c>
      <c r="N72" s="1" t="s">
        <v>354</v>
      </c>
      <c r="O72" s="1" t="n">
        <v>17</v>
      </c>
      <c r="P72" s="1" t="n">
        <v>34.94</v>
      </c>
    </row>
    <row r="73" customFormat="false" ht="15" hidden="false" customHeight="true" outlineLevel="0" collapsed="false">
      <c r="A73" s="1" t="s">
        <v>163</v>
      </c>
      <c r="B73" s="1" t="s">
        <v>355</v>
      </c>
      <c r="C73" s="1" t="s">
        <v>236</v>
      </c>
      <c r="D73" s="1" t="s">
        <v>239</v>
      </c>
      <c r="E73" s="5" t="n">
        <f aca="false">SUMIFS(Schools!$E$2:$E$132,Schools!$B$2:$B$132,$A73,Schools!$D$2:$D$132,"T1-Support")</f>
        <v>210540481</v>
      </c>
      <c r="F73" s="5" t="n">
        <f aca="false">SUMIFS(Schools!$E$2:$E$132,Schools!$B$2:$B$132,$A73,Schools!$D$2:$D$132,"T2-Support")</f>
        <v>0</v>
      </c>
      <c r="G73" s="5" t="n">
        <f aca="false">SUMIFS(Schools!$E$2:$E$132,Schools!$B$2:$B$132,$A73,Schools!$D$2:$D$132,"Oppose")</f>
        <v>205670000</v>
      </c>
      <c r="H73" s="5" t="n">
        <f aca="false">E73+F73</f>
        <v>210540481</v>
      </c>
      <c r="I73" s="5" t="n">
        <f aca="false">H73-G73</f>
        <v>4870481</v>
      </c>
      <c r="J73" s="1" t="str">
        <f aca="false">IF(ISNUMBER(SEARCH("COSPONSOR",K73)),"Cosponsor",IF(ISNUMBER(SEARCH("AUTHOR",K73)),"Author",IF(OR(C73="D",C73="I-D"),IF(I73&gt;=100000000,"TOP TARGET",IF(I73&lt;=-100000000,"Lean no","Marginal")),IF(I73&lt;=-100000000,"DEFECTION RISK",IF(I73&gt;=100000000,"Reinforced yes","Marginal")))))</f>
        <v>Marginal</v>
      </c>
      <c r="K73" s="1" t="s">
        <v>356</v>
      </c>
      <c r="L73" s="1" t="n">
        <v>0.53</v>
      </c>
      <c r="M73" s="1" t="n">
        <v>0.125</v>
      </c>
      <c r="N73" s="1" t="s">
        <v>354</v>
      </c>
      <c r="O73" s="1" t="n">
        <v>17</v>
      </c>
      <c r="P73" s="1" t="n">
        <v>34.94</v>
      </c>
    </row>
    <row r="74" customFormat="false" ht="15" hidden="false" customHeight="true" outlineLevel="0" collapsed="false">
      <c r="A74" s="1" t="s">
        <v>167</v>
      </c>
      <c r="B74" s="1" t="s">
        <v>357</v>
      </c>
      <c r="C74" s="1" t="s">
        <v>247</v>
      </c>
      <c r="E74" s="5" t="n">
        <f aca="false">SUMIFS(Schools!$E$2:$E$132,Schools!$B$2:$B$132,$A74,Schools!$D$2:$D$132,"T1-Support")</f>
        <v>0</v>
      </c>
      <c r="F74" s="5" t="n">
        <f aca="false">SUMIFS(Schools!$E$2:$E$132,Schools!$B$2:$B$132,$A74,Schools!$D$2:$D$132,"T2-Support")</f>
        <v>104770000</v>
      </c>
      <c r="G74" s="5" t="n">
        <f aca="false">SUMIFS(Schools!$E$2:$E$132,Schools!$B$2:$B$132,$A74,Schools!$D$2:$D$132,"Oppose")</f>
        <v>185420000</v>
      </c>
      <c r="H74" s="5" t="n">
        <f aca="false">E74+F74</f>
        <v>104770000</v>
      </c>
      <c r="I74" s="5" t="n">
        <f aca="false">H74-G74</f>
        <v>-80650000</v>
      </c>
      <c r="J74" s="1" t="str">
        <f aca="false">IF(ISNUMBER(SEARCH("COSPONSOR",K74)),"Cosponsor",IF(ISNUMBER(SEARCH("AUTHOR",K74)),"Author",IF(OR(C74="D",C74="I-D"),IF(I74&gt;=100000000,"TOP TARGET",IF(I74&lt;=-100000000,"Lean no","Marginal")),IF(I74&lt;=-100000000,"DEFECTION RISK",IF(I74&gt;=100000000,"Reinforced yes","Marginal")))))</f>
        <v>Marginal</v>
      </c>
      <c r="L74" s="1" t="n">
        <v>-0.335</v>
      </c>
      <c r="M74" s="1" t="n">
        <v>-0.486</v>
      </c>
      <c r="N74" s="1" t="s">
        <v>260</v>
      </c>
      <c r="O74" s="1" t="n">
        <v>-8</v>
      </c>
      <c r="P74" s="1" t="n">
        <v>-14.87</v>
      </c>
    </row>
    <row r="75" customFormat="false" ht="15" hidden="false" customHeight="true" outlineLevel="0" collapsed="false">
      <c r="A75" s="1" t="s">
        <v>167</v>
      </c>
      <c r="B75" s="1" t="s">
        <v>358</v>
      </c>
      <c r="C75" s="1" t="s">
        <v>247</v>
      </c>
      <c r="D75" s="1" t="s">
        <v>239</v>
      </c>
      <c r="E75" s="5" t="n">
        <f aca="false">SUMIFS(Schools!$E$2:$E$132,Schools!$B$2:$B$132,$A75,Schools!$D$2:$D$132,"T1-Support")</f>
        <v>0</v>
      </c>
      <c r="F75" s="5" t="n">
        <f aca="false">SUMIFS(Schools!$E$2:$E$132,Schools!$B$2:$B$132,$A75,Schools!$D$2:$D$132,"T2-Support")</f>
        <v>104770000</v>
      </c>
      <c r="G75" s="5" t="n">
        <f aca="false">SUMIFS(Schools!$E$2:$E$132,Schools!$B$2:$B$132,$A75,Schools!$D$2:$D$132,"Oppose")</f>
        <v>185420000</v>
      </c>
      <c r="H75" s="5" t="n">
        <f aca="false">E75+F75</f>
        <v>104770000</v>
      </c>
      <c r="I75" s="5" t="n">
        <f aca="false">H75-G75</f>
        <v>-80650000</v>
      </c>
      <c r="J75" s="1" t="str">
        <f aca="false">IF(ISNUMBER(SEARCH("COSPONSOR",K75)),"Cosponsor",IF(ISNUMBER(SEARCH("AUTHOR",K75)),"Author",IF(OR(C75="D",C75="I-D"),IF(I75&gt;=100000000,"TOP TARGET",IF(I75&lt;=-100000000,"Lean no","Marginal")),IF(I75&lt;=-100000000,"DEFECTION RISK",IF(I75&gt;=100000000,"Reinforced yes","Marginal")))))</f>
        <v>Marginal</v>
      </c>
      <c r="L75" s="1" t="n">
        <v>-0.454</v>
      </c>
      <c r="M75" s="1" t="n">
        <v>-0.714</v>
      </c>
      <c r="N75" s="1" t="s">
        <v>260</v>
      </c>
      <c r="O75" s="1" t="n">
        <v>-8</v>
      </c>
      <c r="P75" s="1" t="n">
        <v>-14.87</v>
      </c>
    </row>
    <row r="76" customFormat="false" ht="15" hidden="false" customHeight="true" outlineLevel="0" collapsed="false">
      <c r="A76" s="1" t="s">
        <v>171</v>
      </c>
      <c r="B76" s="1" t="s">
        <v>359</v>
      </c>
      <c r="C76" s="1" t="s">
        <v>247</v>
      </c>
      <c r="E76" s="5" t="n">
        <f aca="false">SUMIFS(Schools!$E$2:$E$132,Schools!$B$2:$B$132,$A76,Schools!$D$2:$D$132,"T1-Support")</f>
        <v>222536368</v>
      </c>
      <c r="F76" s="5" t="n">
        <f aca="false">SUMIFS(Schools!$E$2:$E$132,Schools!$B$2:$B$132,$A76,Schools!$D$2:$D$132,"T2-Support")</f>
        <v>0</v>
      </c>
      <c r="G76" s="5" t="n">
        <f aca="false">SUMIFS(Schools!$E$2:$E$132,Schools!$B$2:$B$132,$A76,Schools!$D$2:$D$132,"Oppose")</f>
        <v>254870000</v>
      </c>
      <c r="H76" s="5" t="n">
        <f aca="false">E76+F76</f>
        <v>222536368</v>
      </c>
      <c r="I76" s="5" t="n">
        <f aca="false">H76-G76</f>
        <v>-32333632</v>
      </c>
      <c r="J76" s="1" t="str">
        <f aca="false">IF(ISNUMBER(SEARCH("COSPONSOR",K76)),"Cosponsor",IF(ISNUMBER(SEARCH("AUTHOR",K76)),"Author",IF(OR(C76="D",C76="I-D"),IF(I76&gt;=100000000,"TOP TARGET",IF(I76&lt;=-100000000,"Lean no","Marginal")),IF(I76&lt;=-100000000,"DEFECTION RISK",IF(I76&gt;=100000000,"Reinforced yes","Marginal")))))</f>
        <v>Marginal</v>
      </c>
      <c r="K76" s="1" t="s">
        <v>360</v>
      </c>
      <c r="L76" s="1" t="n">
        <v>-0.173</v>
      </c>
      <c r="M76" s="1" t="n">
        <v>0.196</v>
      </c>
      <c r="N76" s="1" t="s">
        <v>275</v>
      </c>
      <c r="O76" s="1" t="n">
        <v>1</v>
      </c>
      <c r="P76" s="1" t="n">
        <v>1.73</v>
      </c>
      <c r="Q76" s="1" t="s">
        <v>245</v>
      </c>
    </row>
    <row r="77" customFormat="false" ht="15" hidden="false" customHeight="true" outlineLevel="0" collapsed="false">
      <c r="A77" s="1" t="s">
        <v>171</v>
      </c>
      <c r="B77" s="1" t="s">
        <v>361</v>
      </c>
      <c r="C77" s="1" t="s">
        <v>236</v>
      </c>
      <c r="E77" s="5" t="n">
        <f aca="false">SUMIFS(Schools!$E$2:$E$132,Schools!$B$2:$B$132,$A77,Schools!$D$2:$D$132,"T1-Support")</f>
        <v>222536368</v>
      </c>
      <c r="F77" s="5" t="n">
        <f aca="false">SUMIFS(Schools!$E$2:$E$132,Schools!$B$2:$B$132,$A77,Schools!$D$2:$D$132,"T2-Support")</f>
        <v>0</v>
      </c>
      <c r="G77" s="5" t="n">
        <f aca="false">SUMIFS(Schools!$E$2:$E$132,Schools!$B$2:$B$132,$A77,Schools!$D$2:$D$132,"Oppose")</f>
        <v>254870000</v>
      </c>
      <c r="H77" s="5" t="n">
        <f aca="false">E77+F77</f>
        <v>222536368</v>
      </c>
      <c r="I77" s="5" t="n">
        <f aca="false">H77-G77</f>
        <v>-32333632</v>
      </c>
      <c r="J77" s="1" t="str">
        <f aca="false">IF(ISNUMBER(SEARCH("COSPONSOR",K77)),"Cosponsor",IF(ISNUMBER(SEARCH("AUTHOR",K77)),"Author",IF(OR(C77="D",C77="I-D"),IF(I77&gt;=100000000,"TOP TARGET",IF(I77&lt;=-100000000,"Lean no","Marginal")),IF(I77&lt;=-100000000,"DEFECTION RISK",IF(I77&gt;=100000000,"Reinforced yes","Marginal")))))</f>
        <v>Marginal</v>
      </c>
      <c r="L77" s="1" t="n">
        <v>0.611</v>
      </c>
      <c r="M77" s="1" t="n">
        <v>0.59</v>
      </c>
      <c r="N77" s="1" t="s">
        <v>275</v>
      </c>
      <c r="O77" s="1" t="n">
        <v>1</v>
      </c>
      <c r="P77" s="1" t="n">
        <v>1.73</v>
      </c>
    </row>
    <row r="78" customFormat="false" ht="15" hidden="false" customHeight="true" outlineLevel="0" collapsed="false">
      <c r="A78" s="1" t="s">
        <v>362</v>
      </c>
      <c r="B78" s="1" t="s">
        <v>363</v>
      </c>
      <c r="C78" s="1" t="s">
        <v>247</v>
      </c>
      <c r="D78" s="1" t="s">
        <v>239</v>
      </c>
      <c r="E78" s="5" t="n">
        <f aca="false">SUMIFS(Schools!$E$2:$E$132,Schools!$B$2:$B$132,$A78,Schools!$D$2:$D$132,"T1-Support")</f>
        <v>0</v>
      </c>
      <c r="F78" s="5" t="n">
        <f aca="false">SUMIFS(Schools!$E$2:$E$132,Schools!$B$2:$B$132,$A78,Schools!$D$2:$D$132,"T2-Support")</f>
        <v>0</v>
      </c>
      <c r="G78" s="5" t="n">
        <f aca="false">SUMIFS(Schools!$E$2:$E$132,Schools!$B$2:$B$132,$A78,Schools!$D$2:$D$132,"Oppose")</f>
        <v>0</v>
      </c>
      <c r="H78" s="5" t="n">
        <f aca="false">E78+F78</f>
        <v>0</v>
      </c>
      <c r="I78" s="5" t="n">
        <f aca="false">H78-G78</f>
        <v>0</v>
      </c>
      <c r="J78" s="1" t="str">
        <f aca="false">IF(ISNUMBER(SEARCH("COSPONSOR",K78)),"Cosponsor",IF(ISNUMBER(SEARCH("AUTHOR",K78)),"Author",IF(OR(C78="D",C78="I-D"),IF(I78&gt;=100000000,"TOP TARGET",IF(I78&lt;=-100000000,"Lean no","Marginal")),IF(I78&lt;=-100000000,"DEFECTION RISK",IF(I78&gt;=100000000,"Reinforced yes","Marginal")))))</f>
        <v>Marginal</v>
      </c>
      <c r="L78" s="1" t="n">
        <v>-0.36</v>
      </c>
      <c r="M78" s="1" t="n">
        <v>-0.154</v>
      </c>
      <c r="N78" s="1" t="s">
        <v>260</v>
      </c>
      <c r="O78" s="1" t="n">
        <v>-8</v>
      </c>
      <c r="P78" s="1" t="n">
        <v>-14.16</v>
      </c>
    </row>
    <row r="79" customFormat="false" ht="15" hidden="false" customHeight="true" outlineLevel="0" collapsed="false">
      <c r="A79" s="1" t="s">
        <v>362</v>
      </c>
      <c r="B79" s="1" t="s">
        <v>364</v>
      </c>
      <c r="C79" s="1" t="s">
        <v>247</v>
      </c>
      <c r="E79" s="5" t="n">
        <f aca="false">SUMIFS(Schools!$E$2:$E$132,Schools!$B$2:$B$132,$A79,Schools!$D$2:$D$132,"T1-Support")</f>
        <v>0</v>
      </c>
      <c r="F79" s="5" t="n">
        <f aca="false">SUMIFS(Schools!$E$2:$E$132,Schools!$B$2:$B$132,$A79,Schools!$D$2:$D$132,"T2-Support")</f>
        <v>0</v>
      </c>
      <c r="G79" s="5" t="n">
        <f aca="false">SUMIFS(Schools!$E$2:$E$132,Schools!$B$2:$B$132,$A79,Schools!$D$2:$D$132,"Oppose")</f>
        <v>0</v>
      </c>
      <c r="H79" s="5" t="n">
        <f aca="false">E79+F79</f>
        <v>0</v>
      </c>
      <c r="I79" s="5" t="n">
        <f aca="false">H79-G79</f>
        <v>0</v>
      </c>
      <c r="J79" s="1" t="str">
        <f aca="false">IF(ISNUMBER(SEARCH("COSPONSOR",K79)),"Cosponsor",IF(ISNUMBER(SEARCH("AUTHOR",K79)),"Author",IF(OR(C79="D",C79="I-D"),IF(I79&gt;=100000000,"TOP TARGET",IF(I79&lt;=-100000000,"Lean no","Marginal")),IF(I79&lt;=-100000000,"DEFECTION RISK",IF(I79&gt;=100000000,"Reinforced yes","Marginal")))))</f>
        <v>Marginal</v>
      </c>
      <c r="L79" s="1" t="n">
        <v>-0.341</v>
      </c>
      <c r="M79" s="1" t="n">
        <v>-0.13</v>
      </c>
      <c r="N79" s="1" t="s">
        <v>260</v>
      </c>
      <c r="O79" s="1" t="n">
        <v>-8</v>
      </c>
      <c r="P79" s="1" t="n">
        <v>-14.16</v>
      </c>
    </row>
    <row r="80" customFormat="false" ht="15" hidden="false" customHeight="true" outlineLevel="0" collapsed="false">
      <c r="A80" s="1" t="s">
        <v>175</v>
      </c>
      <c r="B80" s="1" t="s">
        <v>365</v>
      </c>
      <c r="C80" s="1" t="s">
        <v>236</v>
      </c>
      <c r="D80" s="1" t="s">
        <v>239</v>
      </c>
      <c r="E80" s="5" t="n">
        <f aca="false">SUMIFS(Schools!$E$2:$E$132,Schools!$B$2:$B$132,$A80,Schools!$D$2:$D$132,"T1-Support")</f>
        <v>249210000</v>
      </c>
      <c r="F80" s="5" t="n">
        <f aca="false">SUMIFS(Schools!$E$2:$E$132,Schools!$B$2:$B$132,$A80,Schools!$D$2:$D$132,"T2-Support")</f>
        <v>0</v>
      </c>
      <c r="G80" s="5" t="n">
        <f aca="false">SUMIFS(Schools!$E$2:$E$132,Schools!$B$2:$B$132,$A80,Schools!$D$2:$D$132,"Oppose")</f>
        <v>204570000</v>
      </c>
      <c r="H80" s="5" t="n">
        <f aca="false">E80+F80</f>
        <v>249210000</v>
      </c>
      <c r="I80" s="5" t="n">
        <f aca="false">H80-G80</f>
        <v>44640000</v>
      </c>
      <c r="J80" s="1" t="str">
        <f aca="false">IF(ISNUMBER(SEARCH("COSPONSOR",K80)),"Cosponsor",IF(ISNUMBER(SEARCH("AUTHOR",K80)),"Author",IF(OR(C80="D",C80="I-D"),IF(I80&gt;=100000000,"TOP TARGET",IF(I80&lt;=-100000000,"Lean no","Marginal")),IF(I80&lt;=-100000000,"DEFECTION RISK",IF(I80&gt;=100000000,"Reinforced yes","Marginal")))))</f>
        <v>Marginal</v>
      </c>
      <c r="L80" s="1" t="n">
        <v>0.367</v>
      </c>
      <c r="M80" s="1" t="n">
        <v>-0.266</v>
      </c>
      <c r="N80" s="1" t="s">
        <v>294</v>
      </c>
      <c r="O80" s="1" t="n">
        <v>8</v>
      </c>
      <c r="P80" s="1" t="n">
        <v>18.12</v>
      </c>
    </row>
    <row r="81" customFormat="false" ht="15" hidden="false" customHeight="true" outlineLevel="0" collapsed="false">
      <c r="A81" s="1" t="s">
        <v>175</v>
      </c>
      <c r="B81" s="1" t="s">
        <v>366</v>
      </c>
      <c r="C81" s="1" t="s">
        <v>236</v>
      </c>
      <c r="E81" s="5" t="n">
        <f aca="false">SUMIFS(Schools!$E$2:$E$132,Schools!$B$2:$B$132,$A81,Schools!$D$2:$D$132,"T1-Support")</f>
        <v>249210000</v>
      </c>
      <c r="F81" s="5" t="n">
        <f aca="false">SUMIFS(Schools!$E$2:$E$132,Schools!$B$2:$B$132,$A81,Schools!$D$2:$D$132,"T2-Support")</f>
        <v>0</v>
      </c>
      <c r="G81" s="5" t="n">
        <f aca="false">SUMIFS(Schools!$E$2:$E$132,Schools!$B$2:$B$132,$A81,Schools!$D$2:$D$132,"Oppose")</f>
        <v>204570000</v>
      </c>
      <c r="H81" s="5" t="n">
        <f aca="false">E81+F81</f>
        <v>249210000</v>
      </c>
      <c r="I81" s="5" t="n">
        <f aca="false">H81-G81</f>
        <v>44640000</v>
      </c>
      <c r="J81" s="1" t="str">
        <f aca="false">IF(ISNUMBER(SEARCH("COSPONSOR",K81)),"Cosponsor",IF(ISNUMBER(SEARCH("AUTHOR",K81)),"Author",IF(OR(C81="D",C81="I-D"),IF(I81&gt;=100000000,"TOP TARGET",IF(I81&lt;=-100000000,"Lean no","Marginal")),IF(I81&lt;=-100000000,"DEFECTION RISK",IF(I81&gt;=100000000,"Reinforced yes","Marginal")))))</f>
        <v>Marginal</v>
      </c>
      <c r="L81" s="1" t="n">
        <v>0.628</v>
      </c>
      <c r="M81" s="1" t="n">
        <v>0.026</v>
      </c>
      <c r="N81" s="1" t="s">
        <v>294</v>
      </c>
      <c r="O81" s="1" t="n">
        <v>8</v>
      </c>
      <c r="P81" s="1" t="n">
        <v>18.12</v>
      </c>
    </row>
    <row r="82" customFormat="false" ht="15" hidden="false" customHeight="true" outlineLevel="0" collapsed="false">
      <c r="A82" s="1" t="s">
        <v>367</v>
      </c>
      <c r="B82" s="1" t="s">
        <v>368</v>
      </c>
      <c r="C82" s="1" t="s">
        <v>236</v>
      </c>
      <c r="D82" s="1" t="s">
        <v>239</v>
      </c>
      <c r="E82" s="5" t="n">
        <f aca="false">SUMIFS(Schools!$E$2:$E$132,Schools!$B$2:$B$132,$A82,Schools!$D$2:$D$132,"T1-Support")</f>
        <v>0</v>
      </c>
      <c r="F82" s="5" t="n">
        <f aca="false">SUMIFS(Schools!$E$2:$E$132,Schools!$B$2:$B$132,$A82,Schools!$D$2:$D$132,"T2-Support")</f>
        <v>0</v>
      </c>
      <c r="G82" s="5" t="n">
        <f aca="false">SUMIFS(Schools!$E$2:$E$132,Schools!$B$2:$B$132,$A82,Schools!$D$2:$D$132,"Oppose")</f>
        <v>0</v>
      </c>
      <c r="H82" s="5" t="n">
        <f aca="false">E82+F82</f>
        <v>0</v>
      </c>
      <c r="I82" s="5" t="n">
        <f aca="false">H82-G82</f>
        <v>0</v>
      </c>
      <c r="J82" s="1" t="str">
        <f aca="false">IF(ISNUMBER(SEARCH("COSPONSOR",K82)),"Cosponsor",IF(ISNUMBER(SEARCH("AUTHOR",K82)),"Author",IF(OR(C82="D",C82="I-D"),IF(I82&gt;=100000000,"TOP TARGET",IF(I82&lt;=-100000000,"Lean no","Marginal")),IF(I82&lt;=-100000000,"DEFECTION RISK",IF(I82&gt;=100000000,"Reinforced yes","Marginal")))))</f>
        <v>Marginal</v>
      </c>
      <c r="K82" s="1" t="s">
        <v>369</v>
      </c>
      <c r="L82" s="1" t="n">
        <v>0.431</v>
      </c>
      <c r="M82" s="1" t="n">
        <v>0.231</v>
      </c>
      <c r="N82" s="1" t="s">
        <v>237</v>
      </c>
      <c r="O82" s="1" t="n">
        <v>15</v>
      </c>
      <c r="P82" s="1" t="n">
        <v>29.89</v>
      </c>
      <c r="Q82" s="1" t="s">
        <v>245</v>
      </c>
    </row>
    <row r="83" customFormat="false" ht="15" hidden="false" customHeight="true" outlineLevel="0" collapsed="false">
      <c r="A83" s="1" t="s">
        <v>367</v>
      </c>
      <c r="B83" s="1" t="s">
        <v>370</v>
      </c>
      <c r="C83" s="1" t="s">
        <v>236</v>
      </c>
      <c r="E83" s="5" t="n">
        <f aca="false">SUMIFS(Schools!$E$2:$E$132,Schools!$B$2:$B$132,$A83,Schools!$D$2:$D$132,"T1-Support")</f>
        <v>0</v>
      </c>
      <c r="F83" s="5" t="n">
        <f aca="false">SUMIFS(Schools!$E$2:$E$132,Schools!$B$2:$B$132,$A83,Schools!$D$2:$D$132,"T2-Support")</f>
        <v>0</v>
      </c>
      <c r="G83" s="5" t="n">
        <f aca="false">SUMIFS(Schools!$E$2:$E$132,Schools!$B$2:$B$132,$A83,Schools!$D$2:$D$132,"Oppose")</f>
        <v>0</v>
      </c>
      <c r="H83" s="5" t="n">
        <f aca="false">E83+F83</f>
        <v>0</v>
      </c>
      <c r="I83" s="5" t="n">
        <f aca="false">H83-G83</f>
        <v>0</v>
      </c>
      <c r="J83" s="1" t="str">
        <f aca="false">IF(ISNUMBER(SEARCH("COSPONSOR",K83)),"Cosponsor",IF(ISNUMBER(SEARCH("AUTHOR",K83)),"Author",IF(OR(C83="D",C83="I-D"),IF(I83&gt;=100000000,"TOP TARGET",IF(I83&lt;=-100000000,"Lean no","Marginal")),IF(I83&lt;=-100000000,"DEFECTION RISK",IF(I83&gt;=100000000,"Reinforced yes","Marginal")))))</f>
        <v>Marginal</v>
      </c>
      <c r="L83" s="1" t="n">
        <v>0.354</v>
      </c>
      <c r="M83" s="1" t="n">
        <v>0.083</v>
      </c>
      <c r="N83" s="1" t="s">
        <v>237</v>
      </c>
      <c r="O83" s="1" t="n">
        <v>15</v>
      </c>
      <c r="P83" s="1" t="n">
        <v>29.89</v>
      </c>
    </row>
    <row r="84" customFormat="false" ht="15" hidden="false" customHeight="true" outlineLevel="0" collapsed="false">
      <c r="A84" s="1" t="s">
        <v>179</v>
      </c>
      <c r="B84" s="1" t="s">
        <v>371</v>
      </c>
      <c r="C84" s="1" t="s">
        <v>236</v>
      </c>
      <c r="E84" s="5" t="n">
        <f aca="false">SUMIFS(Schools!$E$2:$E$132,Schools!$B$2:$B$132,$A84,Schools!$D$2:$D$132,"T1-Support")</f>
        <v>75194335</v>
      </c>
      <c r="F84" s="5" t="n">
        <f aca="false">SUMIFS(Schools!$E$2:$E$132,Schools!$B$2:$B$132,$A84,Schools!$D$2:$D$132,"T2-Support")</f>
        <v>50900675</v>
      </c>
      <c r="G84" s="5" t="n">
        <f aca="false">SUMIFS(Schools!$E$2:$E$132,Schools!$B$2:$B$132,$A84,Schools!$D$2:$D$132,"Oppose")</f>
        <v>450508389</v>
      </c>
      <c r="H84" s="5" t="n">
        <f aca="false">E84+F84</f>
        <v>126095010</v>
      </c>
      <c r="I84" s="5" t="n">
        <f aca="false">H84-G84</f>
        <v>-324413379</v>
      </c>
      <c r="J84" s="1" t="str">
        <f aca="false">IF(ISNUMBER(SEARCH("COSPONSOR",K84)),"Cosponsor",IF(ISNUMBER(SEARCH("AUTHOR",K84)),"Author",IF(OR(C84="D",C84="I-D"),IF(I84&gt;=100000000,"TOP TARGET",IF(I84&lt;=-100000000,"Lean no","Marginal")),IF(I84&lt;=-100000000,"DEFECTION RISK",IF(I84&gt;=100000000,"Reinforced yes","Marginal")))))</f>
        <v>DEFECTION RISK</v>
      </c>
      <c r="K84" s="1" t="s">
        <v>372</v>
      </c>
      <c r="L84" s="1" t="n">
        <v>0.632</v>
      </c>
      <c r="M84" s="1" t="n">
        <v>0.142</v>
      </c>
      <c r="N84" s="1" t="s">
        <v>373</v>
      </c>
      <c r="O84" s="1" t="n">
        <v>14</v>
      </c>
      <c r="P84" s="1" t="n">
        <v>30.12</v>
      </c>
      <c r="Q84" s="1" t="s">
        <v>245</v>
      </c>
    </row>
    <row r="85" customFormat="false" ht="15" hidden="false" customHeight="true" outlineLevel="0" collapsed="false">
      <c r="A85" s="1" t="s">
        <v>179</v>
      </c>
      <c r="B85" s="1" t="s">
        <v>374</v>
      </c>
      <c r="C85" s="1" t="s">
        <v>236</v>
      </c>
      <c r="D85" s="1" t="s">
        <v>239</v>
      </c>
      <c r="E85" s="5" t="n">
        <f aca="false">SUMIFS(Schools!$E$2:$E$132,Schools!$B$2:$B$132,$A85,Schools!$D$2:$D$132,"T1-Support")</f>
        <v>75194335</v>
      </c>
      <c r="F85" s="5" t="n">
        <f aca="false">SUMIFS(Schools!$E$2:$E$132,Schools!$B$2:$B$132,$A85,Schools!$D$2:$D$132,"T2-Support")</f>
        <v>50900675</v>
      </c>
      <c r="G85" s="5" t="n">
        <f aca="false">SUMIFS(Schools!$E$2:$E$132,Schools!$B$2:$B$132,$A85,Schools!$D$2:$D$132,"Oppose")</f>
        <v>450508389</v>
      </c>
      <c r="H85" s="5" t="n">
        <f aca="false">E85+F85</f>
        <v>126095010</v>
      </c>
      <c r="I85" s="5" t="n">
        <f aca="false">H85-G85</f>
        <v>-324413379</v>
      </c>
      <c r="J85" s="1" t="str">
        <f aca="false">IF(ISNUMBER(SEARCH("COSPONSOR",K85)),"Cosponsor",IF(ISNUMBER(SEARCH("AUTHOR",K85)),"Author",IF(OR(C85="D",C85="I-D"),IF(I85&gt;=100000000,"TOP TARGET",IF(I85&lt;=-100000000,"Lean no","Marginal")),IF(I85&lt;=-100000000,"DEFECTION RISK",IF(I85&gt;=100000000,"Reinforced yes","Marginal")))))</f>
        <v>DEFECTION RISK</v>
      </c>
      <c r="L85" s="1" t="n">
        <v>0.675</v>
      </c>
      <c r="M85" s="1" t="n">
        <v>-0.069</v>
      </c>
      <c r="N85" s="1" t="s">
        <v>373</v>
      </c>
      <c r="O85" s="1" t="n">
        <v>14</v>
      </c>
      <c r="P85" s="1" t="n">
        <v>30.12</v>
      </c>
    </row>
    <row r="86" customFormat="false" ht="15" hidden="false" customHeight="true" outlineLevel="0" collapsed="false">
      <c r="A86" s="1" t="s">
        <v>184</v>
      </c>
      <c r="B86" s="1" t="s">
        <v>375</v>
      </c>
      <c r="C86" s="1" t="s">
        <v>236</v>
      </c>
      <c r="D86" s="1" t="s">
        <v>239</v>
      </c>
      <c r="E86" s="5" t="n">
        <f aca="false">SUMIFS(Schools!$E$2:$E$132,Schools!$B$2:$B$132,$A86,Schools!$D$2:$D$132,"T1-Support")</f>
        <v>961219371</v>
      </c>
      <c r="F86" s="5" t="n">
        <f aca="false">SUMIFS(Schools!$E$2:$E$132,Schools!$B$2:$B$132,$A86,Schools!$D$2:$D$132,"T2-Support")</f>
        <v>43340000</v>
      </c>
      <c r="G86" s="5" t="n">
        <f aca="false">SUMIFS(Schools!$E$2:$E$132,Schools!$B$2:$B$132,$A86,Schools!$D$2:$D$132,"Oppose")</f>
        <v>590911270</v>
      </c>
      <c r="H86" s="5" t="n">
        <f aca="false">E86+F86</f>
        <v>1004559371</v>
      </c>
      <c r="I86" s="5" t="n">
        <f aca="false">H86-G86</f>
        <v>413648101</v>
      </c>
      <c r="J86" s="1" t="str">
        <f aca="false">IF(ISNUMBER(SEARCH("COSPONSOR",K86)),"Cosponsor",IF(ISNUMBER(SEARCH("AUTHOR",K86)),"Author",IF(OR(C86="D",C86="I-D"),IF(I86&gt;=100000000,"TOP TARGET",IF(I86&lt;=-100000000,"Lean no","Marginal")),IF(I86&lt;=-100000000,"DEFECTION RISK",IF(I86&gt;=100000000,"Reinforced yes","Marginal")))))</f>
        <v>Reinforced yes</v>
      </c>
      <c r="K86" s="1" t="s">
        <v>376</v>
      </c>
      <c r="L86" s="1" t="n">
        <v>0.471</v>
      </c>
      <c r="M86" s="1" t="n">
        <v>-0.06</v>
      </c>
      <c r="N86" s="1" t="s">
        <v>243</v>
      </c>
      <c r="O86" s="1" t="n">
        <v>6</v>
      </c>
      <c r="P86" s="1" t="n">
        <v>13.88</v>
      </c>
    </row>
    <row r="87" customFormat="false" ht="15" hidden="false" customHeight="true" outlineLevel="0" collapsed="false">
      <c r="A87" s="1" t="s">
        <v>184</v>
      </c>
      <c r="B87" s="1" t="s">
        <v>377</v>
      </c>
      <c r="C87" s="1" t="s">
        <v>236</v>
      </c>
      <c r="E87" s="5" t="n">
        <f aca="false">SUMIFS(Schools!$E$2:$E$132,Schools!$B$2:$B$132,$A87,Schools!$D$2:$D$132,"T1-Support")</f>
        <v>961219371</v>
      </c>
      <c r="F87" s="5" t="n">
        <f aca="false">SUMIFS(Schools!$E$2:$E$132,Schools!$B$2:$B$132,$A87,Schools!$D$2:$D$132,"T2-Support")</f>
        <v>43340000</v>
      </c>
      <c r="G87" s="5" t="n">
        <f aca="false">SUMIFS(Schools!$E$2:$E$132,Schools!$B$2:$B$132,$A87,Schools!$D$2:$D$132,"Oppose")</f>
        <v>590911270</v>
      </c>
      <c r="H87" s="5" t="n">
        <f aca="false">E87+F87</f>
        <v>1004559371</v>
      </c>
      <c r="I87" s="5" t="n">
        <f aca="false">H87-G87</f>
        <v>413648101</v>
      </c>
      <c r="J87" s="1" t="str">
        <f aca="false">IF(ISNUMBER(SEARCH("COSPONSOR",K87)),"Cosponsor",IF(ISNUMBER(SEARCH("AUTHOR",K87)),"Author",IF(OR(C87="D",C87="I-D"),IF(I87&gt;=100000000,"TOP TARGET",IF(I87&lt;=-100000000,"Lean no","Marginal")),IF(I87&lt;=-100000000,"DEFECTION RISK",IF(I87&gt;=100000000,"Reinforced yes","Marginal")))))</f>
        <v>Author</v>
      </c>
      <c r="K87" s="1" t="s">
        <v>378</v>
      </c>
      <c r="L87" s="1" t="n">
        <v>0.781</v>
      </c>
      <c r="M87" s="1" t="n">
        <v>-0.179</v>
      </c>
      <c r="N87" s="1" t="s">
        <v>243</v>
      </c>
      <c r="O87" s="1" t="n">
        <v>6</v>
      </c>
      <c r="P87" s="1" t="n">
        <v>13.88</v>
      </c>
      <c r="Q87" s="1" t="s">
        <v>379</v>
      </c>
    </row>
    <row r="88" customFormat="false" ht="15" hidden="false" customHeight="true" outlineLevel="0" collapsed="false">
      <c r="A88" s="1" t="s">
        <v>199</v>
      </c>
      <c r="B88" s="1" t="s">
        <v>380</v>
      </c>
      <c r="C88" s="1" t="s">
        <v>236</v>
      </c>
      <c r="E88" s="5" t="n">
        <f aca="false">SUMIFS(Schools!$E$2:$E$132,Schools!$B$2:$B$132,$A88,Schools!$D$2:$D$132,"T1-Support")</f>
        <v>293601328</v>
      </c>
      <c r="F88" s="5" t="n">
        <f aca="false">SUMIFS(Schools!$E$2:$E$132,Schools!$B$2:$B$132,$A88,Schools!$D$2:$D$132,"T2-Support")</f>
        <v>75440000</v>
      </c>
      <c r="G88" s="5" t="n">
        <f aca="false">SUMIFS(Schools!$E$2:$E$132,Schools!$B$2:$B$132,$A88,Schools!$D$2:$D$132,"Oppose")</f>
        <v>0</v>
      </c>
      <c r="H88" s="5" t="n">
        <f aca="false">E88+F88</f>
        <v>369041328</v>
      </c>
      <c r="I88" s="5" t="n">
        <f aca="false">H88-G88</f>
        <v>369041328</v>
      </c>
      <c r="J88" s="1" t="str">
        <f aca="false">IF(ISNUMBER(SEARCH("COSPONSOR",K88)),"Cosponsor",IF(ISNUMBER(SEARCH("AUTHOR",K88)),"Author",IF(OR(C88="D",C88="I-D"),IF(I88&gt;=100000000,"TOP TARGET",IF(I88&lt;=-100000000,"Lean no","Marginal")),IF(I88&lt;=-100000000,"DEFECTION RISK",IF(I88&gt;=100000000,"Reinforced yes","Marginal")))))</f>
        <v>Reinforced yes</v>
      </c>
      <c r="L88" s="1" t="n">
        <v>0.891</v>
      </c>
      <c r="M88" s="1" t="n">
        <v>-0.454</v>
      </c>
      <c r="N88" s="1" t="s">
        <v>300</v>
      </c>
      <c r="O88" s="1" t="n">
        <v>11</v>
      </c>
      <c r="P88" s="1" t="n">
        <v>22.21</v>
      </c>
    </row>
    <row r="89" customFormat="false" ht="15" hidden="false" customHeight="true" outlineLevel="0" collapsed="false">
      <c r="A89" s="1" t="s">
        <v>199</v>
      </c>
      <c r="B89" s="1" t="s">
        <v>381</v>
      </c>
      <c r="C89" s="1" t="s">
        <v>236</v>
      </c>
      <c r="E89" s="5" t="n">
        <f aca="false">SUMIFS(Schools!$E$2:$E$132,Schools!$B$2:$B$132,$A89,Schools!$D$2:$D$132,"T1-Support")</f>
        <v>293601328</v>
      </c>
      <c r="F89" s="5" t="n">
        <f aca="false">SUMIFS(Schools!$E$2:$E$132,Schools!$B$2:$B$132,$A89,Schools!$D$2:$D$132,"T2-Support")</f>
        <v>75440000</v>
      </c>
      <c r="G89" s="5" t="n">
        <f aca="false">SUMIFS(Schools!$E$2:$E$132,Schools!$B$2:$B$132,$A89,Schools!$D$2:$D$132,"Oppose")</f>
        <v>0</v>
      </c>
      <c r="H89" s="5" t="n">
        <f aca="false">E89+F89</f>
        <v>369041328</v>
      </c>
      <c r="I89" s="5" t="n">
        <f aca="false">H89-G89</f>
        <v>369041328</v>
      </c>
      <c r="J89" s="1" t="str">
        <f aca="false">IF(ISNUMBER(SEARCH("COSPONSOR",K89)),"Cosponsor",IF(ISNUMBER(SEARCH("AUTHOR",K89)),"Author",IF(OR(C89="D",C89="I-D"),IF(I89&gt;=100000000,"TOP TARGET",IF(I89&lt;=-100000000,"Lean no","Marginal")),IF(I89&lt;=-100000000,"DEFECTION RISK",IF(I89&gt;=100000000,"Reinforced yes","Marginal")))))</f>
        <v>Reinforced yes</v>
      </c>
      <c r="L89" s="1" t="n">
        <v>0.454</v>
      </c>
      <c r="M89" s="1" t="n">
        <v>0.124</v>
      </c>
      <c r="N89" s="1" t="s">
        <v>300</v>
      </c>
      <c r="O89" s="1" t="n">
        <v>11</v>
      </c>
      <c r="P89" s="1" t="n">
        <v>22.21</v>
      </c>
      <c r="Q89" s="1" t="s">
        <v>245</v>
      </c>
    </row>
    <row r="90" customFormat="false" ht="15" hidden="false" customHeight="true" outlineLevel="0" collapsed="false">
      <c r="A90" s="1" t="s">
        <v>382</v>
      </c>
      <c r="B90" s="1" t="s">
        <v>383</v>
      </c>
      <c r="C90" s="1" t="s">
        <v>307</v>
      </c>
      <c r="E90" s="5" t="n">
        <f aca="false">SUMIFS(Schools!$E$2:$E$132,Schools!$B$2:$B$132,$A90,Schools!$D$2:$D$132,"T1-Support")</f>
        <v>0</v>
      </c>
      <c r="F90" s="5" t="n">
        <f aca="false">SUMIFS(Schools!$E$2:$E$132,Schools!$B$2:$B$132,$A90,Schools!$D$2:$D$132,"T2-Support")</f>
        <v>0</v>
      </c>
      <c r="G90" s="5" t="n">
        <f aca="false">SUMIFS(Schools!$E$2:$E$132,Schools!$B$2:$B$132,$A90,Schools!$D$2:$D$132,"Oppose")</f>
        <v>0</v>
      </c>
      <c r="H90" s="5" t="n">
        <f aca="false">E90+F90</f>
        <v>0</v>
      </c>
      <c r="I90" s="5" t="n">
        <f aca="false">H90-G90</f>
        <v>0</v>
      </c>
      <c r="J90" s="1" t="str">
        <f aca="false">IF(ISNUMBER(SEARCH("COSPONSOR",K90)),"Cosponsor",IF(ISNUMBER(SEARCH("AUTHOR",K90)),"Author",IF(OR(C90="D",C90="I-D"),IF(I90&gt;=100000000,"TOP TARGET",IF(I90&lt;=-100000000,"Lean no","Marginal")),IF(I90&lt;=-100000000,"DEFECTION RISK",IF(I90&gt;=100000000,"Reinforced yes","Marginal")))))</f>
        <v>Marginal</v>
      </c>
      <c r="K90" s="1" t="s">
        <v>384</v>
      </c>
      <c r="L90" s="1" t="n">
        <v>-0.545</v>
      </c>
      <c r="M90" s="1" t="n">
        <v>-0.427</v>
      </c>
      <c r="N90" s="1" t="s">
        <v>385</v>
      </c>
      <c r="O90" s="1" t="n">
        <v>-17</v>
      </c>
      <c r="P90" s="1" t="n">
        <v>-32.77</v>
      </c>
    </row>
    <row r="91" customFormat="false" ht="15" hidden="false" customHeight="true" outlineLevel="0" collapsed="false">
      <c r="A91" s="1" t="s">
        <v>382</v>
      </c>
      <c r="B91" s="1" t="s">
        <v>386</v>
      </c>
      <c r="C91" s="1" t="s">
        <v>247</v>
      </c>
      <c r="D91" s="1" t="s">
        <v>239</v>
      </c>
      <c r="E91" s="5" t="n">
        <f aca="false">SUMIFS(Schools!$E$2:$E$132,Schools!$B$2:$B$132,$A91,Schools!$D$2:$D$132,"T1-Support")</f>
        <v>0</v>
      </c>
      <c r="F91" s="5" t="n">
        <f aca="false">SUMIFS(Schools!$E$2:$E$132,Schools!$B$2:$B$132,$A91,Schools!$D$2:$D$132,"T2-Support")</f>
        <v>0</v>
      </c>
      <c r="G91" s="5" t="n">
        <f aca="false">SUMIFS(Schools!$E$2:$E$132,Schools!$B$2:$B$132,$A91,Schools!$D$2:$D$132,"Oppose")</f>
        <v>0</v>
      </c>
      <c r="H91" s="5" t="n">
        <f aca="false">E91+F91</f>
        <v>0</v>
      </c>
      <c r="I91" s="5" t="n">
        <f aca="false">H91-G91</f>
        <v>0</v>
      </c>
      <c r="J91" s="1" t="str">
        <f aca="false">IF(ISNUMBER(SEARCH("COSPONSOR",K91)),"Cosponsor",IF(ISNUMBER(SEARCH("AUTHOR",K91)),"Author",IF(OR(C91="D",C91="I-D"),IF(I91&gt;=100000000,"TOP TARGET",IF(I91&lt;=-100000000,"Lean no","Marginal")),IF(I91&lt;=-100000000,"DEFECTION RISK",IF(I91&gt;=100000000,"Reinforced yes","Marginal")))))</f>
        <v>Marginal</v>
      </c>
      <c r="L91" s="1" t="n">
        <v>-0.4</v>
      </c>
      <c r="M91" s="1" t="n">
        <v>-0.406</v>
      </c>
      <c r="N91" s="1" t="s">
        <v>385</v>
      </c>
      <c r="O91" s="1" t="n">
        <v>-17</v>
      </c>
      <c r="P91" s="1" t="n">
        <v>-32.77</v>
      </c>
    </row>
    <row r="92" customFormat="false" ht="15" hidden="false" customHeight="true" outlineLevel="0" collapsed="false">
      <c r="A92" s="1" t="s">
        <v>203</v>
      </c>
      <c r="B92" s="1" t="s">
        <v>387</v>
      </c>
      <c r="C92" s="1" t="s">
        <v>247</v>
      </c>
      <c r="D92" s="1" t="s">
        <v>239</v>
      </c>
      <c r="E92" s="5" t="n">
        <f aca="false">SUMIFS(Schools!$E$2:$E$132,Schools!$B$2:$B$132,$A92,Schools!$D$2:$D$132,"T1-Support")</f>
        <v>453440000</v>
      </c>
      <c r="F92" s="5" t="n">
        <f aca="false">SUMIFS(Schools!$E$2:$E$132,Schools!$B$2:$B$132,$A92,Schools!$D$2:$D$132,"T2-Support")</f>
        <v>62067210</v>
      </c>
      <c r="G92" s="5" t="n">
        <f aca="false">SUMIFS(Schools!$E$2:$E$132,Schools!$B$2:$B$132,$A92,Schools!$D$2:$D$132,"Oppose")</f>
        <v>0</v>
      </c>
      <c r="H92" s="5" t="n">
        <f aca="false">E92+F92</f>
        <v>515507210</v>
      </c>
      <c r="I92" s="5" t="n">
        <f aca="false">H92-G92</f>
        <v>515507210</v>
      </c>
      <c r="J92" s="1" t="str">
        <f aca="false">IF(ISNUMBER(SEARCH("COSPONSOR",K92)),"Cosponsor",IF(ISNUMBER(SEARCH("AUTHOR",K92)),"Author",IF(OR(C92="D",C92="I-D"),IF(I92&gt;=100000000,"TOP TARGET",IF(I92&lt;=-100000000,"Lean no","Marginal")),IF(I92&lt;=-100000000,"DEFECTION RISK",IF(I92&gt;=100000000,"Reinforced yes","Marginal")))))</f>
        <v>TOP TARGET</v>
      </c>
      <c r="L92" s="1" t="n">
        <v>-0.215</v>
      </c>
      <c r="M92" s="1" t="n">
        <v>-0.034</v>
      </c>
      <c r="N92" s="1" t="s">
        <v>319</v>
      </c>
      <c r="O92" s="1" t="n">
        <v>-3</v>
      </c>
      <c r="P92" s="1" t="n">
        <v>-5.9</v>
      </c>
    </row>
    <row r="93" customFormat="false" ht="15" hidden="false" customHeight="true" outlineLevel="0" collapsed="false">
      <c r="A93" s="1" t="s">
        <v>203</v>
      </c>
      <c r="B93" s="1" t="s">
        <v>388</v>
      </c>
      <c r="C93" s="1" t="s">
        <v>247</v>
      </c>
      <c r="E93" s="5" t="n">
        <f aca="false">SUMIFS(Schools!$E$2:$E$132,Schools!$B$2:$B$132,$A93,Schools!$D$2:$D$132,"T1-Support")</f>
        <v>453440000</v>
      </c>
      <c r="F93" s="5" t="n">
        <f aca="false">SUMIFS(Schools!$E$2:$E$132,Schools!$B$2:$B$132,$A93,Schools!$D$2:$D$132,"T2-Support")</f>
        <v>62067210</v>
      </c>
      <c r="G93" s="5" t="n">
        <f aca="false">SUMIFS(Schools!$E$2:$E$132,Schools!$B$2:$B$132,$A93,Schools!$D$2:$D$132,"Oppose")</f>
        <v>0</v>
      </c>
      <c r="H93" s="5" t="n">
        <f aca="false">E93+F93</f>
        <v>515507210</v>
      </c>
      <c r="I93" s="5" t="n">
        <f aca="false">H93-G93</f>
        <v>515507210</v>
      </c>
      <c r="J93" s="1" t="str">
        <f aca="false">IF(ISNUMBER(SEARCH("COSPONSOR",K93)),"Cosponsor",IF(ISNUMBER(SEARCH("AUTHOR",K93)),"Author",IF(OR(C93="D",C93="I-D"),IF(I93&gt;=100000000,"TOP TARGET",IF(I93&lt;=-100000000,"Lean no","Marginal")),IF(I93&lt;=-100000000,"DEFECTION RISK",IF(I93&gt;=100000000,"Reinforced yes","Marginal")))))</f>
        <v>TOP TARGET</v>
      </c>
      <c r="L93" s="1" t="n">
        <v>-0.236</v>
      </c>
      <c r="M93" s="1" t="n">
        <v>-0.12</v>
      </c>
      <c r="N93" s="1" t="s">
        <v>319</v>
      </c>
      <c r="O93" s="1" t="n">
        <v>-3</v>
      </c>
      <c r="P93" s="1" t="n">
        <v>-5.9</v>
      </c>
    </row>
    <row r="94" customFormat="false" ht="15" hidden="false" customHeight="true" outlineLevel="0" collapsed="false">
      <c r="A94" s="1" t="s">
        <v>209</v>
      </c>
      <c r="B94" s="1" t="s">
        <v>389</v>
      </c>
      <c r="C94" s="1" t="s">
        <v>247</v>
      </c>
      <c r="E94" s="5" t="n">
        <f aca="false">SUMIFS(Schools!$E$2:$E$132,Schools!$B$2:$B$132,$A94,Schools!$D$2:$D$132,"T1-Support")</f>
        <v>0</v>
      </c>
      <c r="F94" s="5" t="n">
        <f aca="false">SUMIFS(Schools!$E$2:$E$132,Schools!$B$2:$B$132,$A94,Schools!$D$2:$D$132,"T2-Support")</f>
        <v>83450000</v>
      </c>
      <c r="G94" s="5" t="n">
        <f aca="false">SUMIFS(Schools!$E$2:$E$132,Schools!$B$2:$B$132,$A94,Schools!$D$2:$D$132,"Oppose")</f>
        <v>178470000</v>
      </c>
      <c r="H94" s="5" t="n">
        <f aca="false">E94+F94</f>
        <v>83450000</v>
      </c>
      <c r="I94" s="5" t="n">
        <f aca="false">H94-G94</f>
        <v>-95020000</v>
      </c>
      <c r="J94" s="1" t="str">
        <f aca="false">IF(ISNUMBER(SEARCH("COSPONSOR",K94)),"Cosponsor",IF(ISNUMBER(SEARCH("AUTHOR",K94)),"Author",IF(OR(C94="D",C94="I-D"),IF(I94&gt;=100000000,"TOP TARGET",IF(I94&lt;=-100000000,"Lean no","Marginal")),IF(I94&lt;=-100000000,"DEFECTION RISK",IF(I94&gt;=100000000,"Reinforced yes","Marginal")))))</f>
        <v>Marginal</v>
      </c>
      <c r="L94" s="1" t="n">
        <v>-0.357</v>
      </c>
      <c r="M94" s="1" t="n">
        <v>-0.313</v>
      </c>
      <c r="N94" s="1" t="s">
        <v>390</v>
      </c>
      <c r="O94" s="1" t="n">
        <v>-10</v>
      </c>
      <c r="P94" s="1" t="n">
        <v>-18.93</v>
      </c>
    </row>
    <row r="95" customFormat="false" ht="15" hidden="false" customHeight="true" outlineLevel="0" collapsed="false">
      <c r="A95" s="1" t="s">
        <v>209</v>
      </c>
      <c r="B95" s="1" t="s">
        <v>391</v>
      </c>
      <c r="C95" s="1" t="s">
        <v>247</v>
      </c>
      <c r="E95" s="5" t="n">
        <f aca="false">SUMIFS(Schools!$E$2:$E$132,Schools!$B$2:$B$132,$A95,Schools!$D$2:$D$132,"T1-Support")</f>
        <v>0</v>
      </c>
      <c r="F95" s="5" t="n">
        <f aca="false">SUMIFS(Schools!$E$2:$E$132,Schools!$B$2:$B$132,$A95,Schools!$D$2:$D$132,"T2-Support")</f>
        <v>83450000</v>
      </c>
      <c r="G95" s="5" t="n">
        <f aca="false">SUMIFS(Schools!$E$2:$E$132,Schools!$B$2:$B$132,$A95,Schools!$D$2:$D$132,"Oppose")</f>
        <v>178470000</v>
      </c>
      <c r="H95" s="5" t="n">
        <f aca="false">E95+F95</f>
        <v>83450000</v>
      </c>
      <c r="I95" s="5" t="n">
        <f aca="false">H95-G95</f>
        <v>-95020000</v>
      </c>
      <c r="J95" s="1" t="str">
        <f aca="false">IF(ISNUMBER(SEARCH("COSPONSOR",K95)),"Cosponsor",IF(ISNUMBER(SEARCH("AUTHOR",K95)),"Author",IF(OR(C95="D",C95="I-D"),IF(I95&gt;=100000000,"TOP TARGET",IF(I95&lt;=-100000000,"Lean no","Marginal")),IF(I95&lt;=-100000000,"DEFECTION RISK",IF(I95&gt;=100000000,"Reinforced yes","Marginal")))))</f>
        <v>Cosponsor</v>
      </c>
      <c r="K95" s="1" t="s">
        <v>392</v>
      </c>
      <c r="L95" s="1" t="n">
        <v>-0.308</v>
      </c>
      <c r="M95" s="1" t="n">
        <v>-0.401</v>
      </c>
      <c r="N95" s="1" t="s">
        <v>390</v>
      </c>
      <c r="O95" s="1" t="n">
        <v>-10</v>
      </c>
      <c r="P95" s="1" t="n">
        <v>-18.93</v>
      </c>
      <c r="Q95" s="1" t="s">
        <v>393</v>
      </c>
      <c r="R95" s="1" t="s">
        <v>394</v>
      </c>
    </row>
    <row r="96" customFormat="false" ht="15" hidden="false" customHeight="true" outlineLevel="0" collapsed="false">
      <c r="A96" s="1" t="s">
        <v>214</v>
      </c>
      <c r="B96" s="1" t="s">
        <v>395</v>
      </c>
      <c r="C96" s="1" t="s">
        <v>236</v>
      </c>
      <c r="D96" s="1" t="s">
        <v>239</v>
      </c>
      <c r="E96" s="5" t="n">
        <f aca="false">SUMIFS(Schools!$E$2:$E$132,Schools!$B$2:$B$132,$A96,Schools!$D$2:$D$132,"T1-Support")</f>
        <v>176560000</v>
      </c>
      <c r="F96" s="5" t="n">
        <f aca="false">SUMIFS(Schools!$E$2:$E$132,Schools!$B$2:$B$132,$A96,Schools!$D$2:$D$132,"T2-Support")</f>
        <v>0</v>
      </c>
      <c r="G96" s="5" t="n">
        <f aca="false">SUMIFS(Schools!$E$2:$E$132,Schools!$B$2:$B$132,$A96,Schools!$D$2:$D$132,"Oppose")</f>
        <v>0</v>
      </c>
      <c r="H96" s="5" t="n">
        <f aca="false">E96+F96</f>
        <v>176560000</v>
      </c>
      <c r="I96" s="5" t="n">
        <f aca="false">H96-G96</f>
        <v>176560000</v>
      </c>
      <c r="J96" s="1" t="str">
        <f aca="false">IF(ISNUMBER(SEARCH("COSPONSOR",K96)),"Cosponsor",IF(ISNUMBER(SEARCH("AUTHOR",K96)),"Author",IF(OR(C96="D",C96="I-D"),IF(I96&gt;=100000000,"TOP TARGET",IF(I96&lt;=-100000000,"Lean no","Marginal")),IF(I96&lt;=-100000000,"DEFECTION RISK",IF(I96&gt;=100000000,"Reinforced yes","Marginal")))))</f>
        <v>Reinforced yes</v>
      </c>
      <c r="L96" s="1" t="n">
        <v>0.285</v>
      </c>
      <c r="M96" s="1" t="n">
        <v>0.144</v>
      </c>
      <c r="N96" s="1" t="s">
        <v>396</v>
      </c>
      <c r="O96" s="1" t="n">
        <v>21</v>
      </c>
      <c r="P96" s="1" t="n">
        <v>42.69</v>
      </c>
      <c r="Q96" s="1" t="s">
        <v>245</v>
      </c>
    </row>
    <row r="97" customFormat="false" ht="15" hidden="false" customHeight="true" outlineLevel="0" collapsed="false">
      <c r="A97" s="1" t="s">
        <v>214</v>
      </c>
      <c r="B97" s="1" t="s">
        <v>397</v>
      </c>
      <c r="C97" s="1" t="s">
        <v>236</v>
      </c>
      <c r="E97" s="5" t="n">
        <f aca="false">SUMIFS(Schools!$E$2:$E$132,Schools!$B$2:$B$132,$A97,Schools!$D$2:$D$132,"T1-Support")</f>
        <v>176560000</v>
      </c>
      <c r="F97" s="5" t="n">
        <f aca="false">SUMIFS(Schools!$E$2:$E$132,Schools!$B$2:$B$132,$A97,Schools!$D$2:$D$132,"T2-Support")</f>
        <v>0</v>
      </c>
      <c r="G97" s="5" t="n">
        <f aca="false">SUMIFS(Schools!$E$2:$E$132,Schools!$B$2:$B$132,$A97,Schools!$D$2:$D$132,"Oppose")</f>
        <v>0</v>
      </c>
      <c r="H97" s="5" t="n">
        <f aca="false">E97+F97</f>
        <v>176560000</v>
      </c>
      <c r="I97" s="5" t="n">
        <f aca="false">H97-G97</f>
        <v>176560000</v>
      </c>
      <c r="J97" s="1" t="str">
        <f aca="false">IF(ISNUMBER(SEARCH("COSPONSOR",K97)),"Cosponsor",IF(ISNUMBER(SEARCH("AUTHOR",K97)),"Author",IF(OR(C97="D",C97="I-D"),IF(I97&gt;=100000000,"TOP TARGET",IF(I97&lt;=-100000000,"Lean no","Marginal")),IF(I97&lt;=-100000000,"DEFECTION RISK",IF(I97&gt;=100000000,"Reinforced yes","Marginal")))))</f>
        <v>Reinforced yes</v>
      </c>
      <c r="L97" s="1" t="n">
        <v>0.566</v>
      </c>
      <c r="M97" s="1" t="n">
        <v>0.28</v>
      </c>
      <c r="N97" s="1" t="s">
        <v>396</v>
      </c>
      <c r="O97" s="1" t="n">
        <v>21</v>
      </c>
      <c r="P97" s="1" t="n">
        <v>42.69</v>
      </c>
    </row>
    <row r="98" customFormat="false" ht="15" hidden="false" customHeight="true" outlineLevel="0" collapsed="false">
      <c r="A98" s="1" t="s">
        <v>212</v>
      </c>
      <c r="B98" s="1" t="s">
        <v>398</v>
      </c>
      <c r="C98" s="1" t="s">
        <v>236</v>
      </c>
      <c r="E98" s="5" t="n">
        <f aca="false">SUMIFS(Schools!$E$2:$E$132,Schools!$B$2:$B$132,$A98,Schools!$D$2:$D$132,"T1-Support")</f>
        <v>0</v>
      </c>
      <c r="F98" s="5" t="n">
        <f aca="false">SUMIFS(Schools!$E$2:$E$132,Schools!$B$2:$B$132,$A98,Schools!$D$2:$D$132,"T2-Support")</f>
        <v>0</v>
      </c>
      <c r="G98" s="5" t="n">
        <f aca="false">SUMIFS(Schools!$E$2:$E$132,Schools!$B$2:$B$132,$A98,Schools!$D$2:$D$132,"Oppose")</f>
        <v>197930000</v>
      </c>
      <c r="H98" s="5" t="n">
        <f aca="false">E98+F98</f>
        <v>0</v>
      </c>
      <c r="I98" s="5" t="n">
        <f aca="false">H98-G98</f>
        <v>-197930000</v>
      </c>
      <c r="J98" s="1" t="str">
        <f aca="false">IF(ISNUMBER(SEARCH("COSPONSOR",K98)),"Cosponsor",IF(ISNUMBER(SEARCH("AUTHOR",K98)),"Author",IF(OR(C98="D",C98="I-D"),IF(I98&gt;=100000000,"TOP TARGET",IF(I98&lt;=-100000000,"Lean no","Marginal")),IF(I98&lt;=-100000000,"DEFECTION RISK",IF(I98&gt;=100000000,"Reinforced yes","Marginal")))))</f>
        <v>DEFECTION RISK</v>
      </c>
      <c r="L98" s="1" t="n">
        <v>0.645</v>
      </c>
      <c r="M98" s="1" t="n">
        <v>-0.153</v>
      </c>
      <c r="N98" s="1" t="s">
        <v>316</v>
      </c>
      <c r="O98" s="1" t="n">
        <v>0</v>
      </c>
      <c r="P98" s="1" t="n">
        <v>0.87</v>
      </c>
    </row>
    <row r="99" customFormat="false" ht="15" hidden="false" customHeight="true" outlineLevel="0" collapsed="false">
      <c r="A99" s="1" t="s">
        <v>212</v>
      </c>
      <c r="B99" s="1" t="s">
        <v>399</v>
      </c>
      <c r="C99" s="1" t="s">
        <v>247</v>
      </c>
      <c r="E99" s="5" t="n">
        <f aca="false">SUMIFS(Schools!$E$2:$E$132,Schools!$B$2:$B$132,$A99,Schools!$D$2:$D$132,"T1-Support")</f>
        <v>0</v>
      </c>
      <c r="F99" s="5" t="n">
        <f aca="false">SUMIFS(Schools!$E$2:$E$132,Schools!$B$2:$B$132,$A99,Schools!$D$2:$D$132,"T2-Support")</f>
        <v>0</v>
      </c>
      <c r="G99" s="5" t="n">
        <f aca="false">SUMIFS(Schools!$E$2:$E$132,Schools!$B$2:$B$132,$A99,Schools!$D$2:$D$132,"Oppose")</f>
        <v>197930000</v>
      </c>
      <c r="H99" s="5" t="n">
        <f aca="false">E99+F99</f>
        <v>0</v>
      </c>
      <c r="I99" s="5" t="n">
        <f aca="false">H99-G99</f>
        <v>-197930000</v>
      </c>
      <c r="J99" s="1" t="str">
        <f aca="false">IF(ISNUMBER(SEARCH("COSPONSOR",K99)),"Cosponsor",IF(ISNUMBER(SEARCH("AUTHOR",K99)),"Author",IF(OR(C99="D",C99="I-D"),IF(I99&gt;=100000000,"TOP TARGET",IF(I99&lt;=-100000000,"Lean no","Marginal")),IF(I99&lt;=-100000000,"DEFECTION RISK",IF(I99&gt;=100000000,"Reinforced yes","Marginal")))))</f>
        <v>Lean no</v>
      </c>
      <c r="L99" s="1" t="n">
        <v>-0.486</v>
      </c>
      <c r="M99" s="1" t="n">
        <v>-0.122</v>
      </c>
      <c r="N99" s="1" t="s">
        <v>316</v>
      </c>
      <c r="O99" s="1" t="n">
        <v>0</v>
      </c>
      <c r="P99" s="1" t="n">
        <v>0.87</v>
      </c>
      <c r="Q99" s="1" t="s">
        <v>245</v>
      </c>
    </row>
    <row r="100" customFormat="false" ht="15" hidden="false" customHeight="true" outlineLevel="0" collapsed="false">
      <c r="A100" s="1" t="s">
        <v>217</v>
      </c>
      <c r="B100" s="1" t="s">
        <v>400</v>
      </c>
      <c r="C100" s="1" t="s">
        <v>236</v>
      </c>
      <c r="E100" s="5" t="n">
        <f aca="false">SUMIFS(Schools!$E$2:$E$132,Schools!$B$2:$B$132,$A100,Schools!$D$2:$D$132,"T1-Support")</f>
        <v>0</v>
      </c>
      <c r="F100" s="5" t="n">
        <f aca="false">SUMIFS(Schools!$E$2:$E$132,Schools!$B$2:$B$132,$A100,Schools!$D$2:$D$132,"T2-Support")</f>
        <v>55620000</v>
      </c>
      <c r="G100" s="5" t="n">
        <f aca="false">SUMIFS(Schools!$E$2:$E$132,Schools!$B$2:$B$132,$A100,Schools!$D$2:$D$132,"Oppose")</f>
        <v>0</v>
      </c>
      <c r="H100" s="5" t="n">
        <f aca="false">E100+F100</f>
        <v>55620000</v>
      </c>
      <c r="I100" s="5" t="n">
        <f aca="false">H100-G100</f>
        <v>55620000</v>
      </c>
      <c r="J100" s="1" t="str">
        <f aca="false">IF(ISNUMBER(SEARCH("COSPONSOR",K100)),"Cosponsor",IF(ISNUMBER(SEARCH("AUTHOR",K100)),"Author",IF(OR(C100="D",C100="I-D"),IF(I100&gt;=100000000,"TOP TARGET",IF(I100&lt;=-100000000,"Lean no","Marginal")),IF(I100&lt;=-100000000,"DEFECTION RISK",IF(I100&gt;=100000000,"Reinforced yes","Marginal")))))</f>
        <v>Marginal</v>
      </c>
      <c r="L100" s="1" t="n">
        <v>0.54</v>
      </c>
      <c r="M100" s="1" t="n">
        <v>0.195</v>
      </c>
      <c r="N100" s="1" t="s">
        <v>401</v>
      </c>
      <c r="O100" s="1" t="n">
        <v>23</v>
      </c>
      <c r="P100" s="1" t="n">
        <v>46.96</v>
      </c>
    </row>
    <row r="101" customFormat="false" ht="15" hidden="false" customHeight="true" outlineLevel="0" collapsed="false">
      <c r="A101" s="1" t="s">
        <v>217</v>
      </c>
      <c r="B101" s="1" t="s">
        <v>402</v>
      </c>
      <c r="C101" s="1" t="s">
        <v>236</v>
      </c>
      <c r="E101" s="5" t="n">
        <f aca="false">SUMIFS(Schools!$E$2:$E$132,Schools!$B$2:$B$132,$A101,Schools!$D$2:$D$132,"T1-Support")</f>
        <v>0</v>
      </c>
      <c r="F101" s="5" t="n">
        <f aca="false">SUMIFS(Schools!$E$2:$E$132,Schools!$B$2:$B$132,$A101,Schools!$D$2:$D$132,"T2-Support")</f>
        <v>55620000</v>
      </c>
      <c r="G101" s="5" t="n">
        <f aca="false">SUMIFS(Schools!$E$2:$E$132,Schools!$B$2:$B$132,$A101,Schools!$D$2:$D$132,"Oppose")</f>
        <v>0</v>
      </c>
      <c r="H101" s="5" t="n">
        <f aca="false">E101+F101</f>
        <v>55620000</v>
      </c>
      <c r="I101" s="5" t="n">
        <f aca="false">H101-G101</f>
        <v>55620000</v>
      </c>
      <c r="J101" s="1" t="str">
        <f aca="false">IF(ISNUMBER(SEARCH("COSPONSOR",K101)),"Cosponsor",IF(ISNUMBER(SEARCH("AUTHOR",K101)),"Author",IF(OR(C101="D",C101="I-D"),IF(I101&gt;=100000000,"TOP TARGET",IF(I101&lt;=-100000000,"Lean no","Marginal")),IF(I101&lt;=-100000000,"DEFECTION RISK",IF(I101&gt;=100000000,"Reinforced yes","Marginal")))))</f>
        <v>Marginal</v>
      </c>
      <c r="L101" s="1" t="n">
        <v>0.684</v>
      </c>
      <c r="M101" s="1" t="n">
        <v>-0.319</v>
      </c>
      <c r="N101" s="1" t="s">
        <v>401</v>
      </c>
      <c r="O101" s="1" t="n">
        <v>23</v>
      </c>
      <c r="P101" s="1" t="n">
        <v>46.96</v>
      </c>
      <c r="Q101" s="1" t="s">
        <v>245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4"/>
    <col collapsed="false" customWidth="true" hidden="false" outlineLevel="0" max="2" min="2" style="1" width="10"/>
    <col collapsed="false" customWidth="true" hidden="false" outlineLevel="0" max="3" min="3" style="1" width="64"/>
  </cols>
  <sheetData>
    <row r="1" customFormat="false" ht="15" hidden="false" customHeight="true" outlineLevel="0" collapsed="false">
      <c r="A1" s="3" t="s">
        <v>403</v>
      </c>
      <c r="B1" s="3" t="s">
        <v>404</v>
      </c>
      <c r="C1" s="3" t="s">
        <v>227</v>
      </c>
    </row>
    <row r="2" customFormat="false" ht="15" hidden="false" customHeight="true" outlineLevel="0" collapsed="false">
      <c r="A2" s="1" t="s">
        <v>405</v>
      </c>
      <c r="B2" s="1" t="n">
        <f aca="false">COUNTIF(Senators!C2:C101,"R")</f>
        <v>53</v>
      </c>
    </row>
    <row r="3" customFormat="false" ht="15" hidden="false" customHeight="true" outlineLevel="0" collapsed="false">
      <c r="A3" s="1" t="s">
        <v>406</v>
      </c>
      <c r="B3" s="1" t="n">
        <f aca="false">COUNTIFS(Senators!C2:C101,"R",Senators!J2:J101,"DEFECTION RISK")</f>
        <v>12</v>
      </c>
      <c r="C3" s="1" t="s">
        <v>407</v>
      </c>
    </row>
    <row r="4" customFormat="false" ht="15" hidden="false" customHeight="true" outlineLevel="0" collapsed="false">
      <c r="A4" s="1" t="s">
        <v>408</v>
      </c>
      <c r="B4" s="1" t="n">
        <f aca="false">COUNTIFS(Senators!C2:C101,"R",Senators!J2:J101,"Marginal")</f>
        <v>24</v>
      </c>
    </row>
    <row r="5" customFormat="false" ht="15" hidden="false" customHeight="true" outlineLevel="0" collapsed="false">
      <c r="A5" s="1" t="s">
        <v>409</v>
      </c>
      <c r="B5" s="1" t="n">
        <f aca="false">COUNTIFS(Senators!C2:C101,"R",Senators!J2:J101,"Reinforced yes")</f>
        <v>15</v>
      </c>
    </row>
    <row r="6" customFormat="false" ht="15" hidden="false" customHeight="true" outlineLevel="0" collapsed="false">
      <c r="A6" s="1" t="s">
        <v>410</v>
      </c>
      <c r="B6" s="1" t="n">
        <f aca="false">COUNTIFS(Senators!J2:J101,"Cosponsor",Senators!C2:C101,"D")</f>
        <v>2</v>
      </c>
      <c r="C6" s="1" t="s">
        <v>411</v>
      </c>
    </row>
    <row r="7" customFormat="false" ht="15" hidden="false" customHeight="true" outlineLevel="0" collapsed="false">
      <c r="A7" s="1" t="s">
        <v>412</v>
      </c>
      <c r="B7" s="1" t="n">
        <f aca="false">COUNTIFS(Senators!C2:C101,"D",Senators!J2:J101,"TOP TARGET")</f>
        <v>18</v>
      </c>
      <c r="C7" s="1" t="s">
        <v>413</v>
      </c>
    </row>
    <row r="8" customFormat="false" ht="15" hidden="false" customHeight="true" outlineLevel="0" collapsed="false">
      <c r="A8" s="1" t="s">
        <v>414</v>
      </c>
      <c r="B8" s="1" t="n">
        <f aca="false">COUNTIFS(Senators!C2:C101,"D",Senators!J2:J101,"Marginal")</f>
        <v>16</v>
      </c>
      <c r="C8" s="1" t="s">
        <v>415</v>
      </c>
    </row>
    <row r="9" customFormat="false" ht="15" hidden="false" customHeight="true" outlineLevel="0" collapsed="false">
      <c r="A9" s="1" t="s">
        <v>416</v>
      </c>
      <c r="B9" s="1" t="n">
        <f aca="false">COUNTIFS(Senators!C2:C101,"D",Senators!J2:J101,"Lean no")</f>
        <v>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2026-06-10T04:06:31Z</dcterms:created>
  <dc:creator>openpyxl</dc:creator>
  <dc:description/>
  <dc:language>en-US</dc:language>
  <cp:lastModifiedBy/>
  <dcterms:modified xsi:type="dcterms:W3CDTF">2026-06-10T15:33:21Z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